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vmlDrawing1.vml" ContentType="application/vnd.openxmlformats-officedocument.vmlDrawing"/>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omments5.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Start Here" sheetId="2" state="visible" r:id="rId4"/>
    <sheet name="Transactions" sheetId="3" state="visible" r:id="rId5"/>
    <sheet name="Journal Entries" sheetId="4" state="visible" r:id="rId6"/>
    <sheet name="Mileage &amp; Home Office" sheetId="5" state="visible" r:id="rId7"/>
    <sheet name="Profit &amp; Loss" sheetId="6" state="visible" r:id="rId8"/>
    <sheet name="Balance Sheet" sheetId="7" state="visible" r:id="rId9"/>
    <sheet name="Reconciliations" sheetId="8" state="visible" r:id="rId10"/>
    <sheet name="Chart of Accounts" sheetId="9" state="visible" r:id="rId11"/>
  </sheets>
  <definedNames>
    <definedName function="false" hidden="true" localSheetId="2" name="_xlnm._FilterDatabase" vbProcedure="false">Transactions!$A$1:$G$2001</definedName>
  </definedNames>
  <calcPr iterateCount="100" refMode="A1" iterate="false" iterateDelta="0.0001"/>
  <extLst>
    <ext xmlns:loext="http://schemas.libreoffice.org/" uri="{7626C862-2A13-11E5-B345-FEFF819CDC9F}">
      <loext:extCalcPr stringRefSyntax="ExcelA1"/>
    </ext>
  </extLst>
</workbook>
</file>

<file path=xl/comments5.xml><?xml version="1.0" encoding="utf-8"?>
<comments xmlns="http://schemas.openxmlformats.org/spreadsheetml/2006/main" xmlns:xdr="http://schemas.openxmlformats.org/drawingml/2006/spreadsheetDrawing">
  <authors>
    <author>Unknown Author</author>
  </authors>
  <commentList>
    <comment ref="J23" authorId="0">
      <text>
        <r>
          <rPr>
            <sz val="10"/>
            <rFont val="Arial"/>
            <family val="2"/>
          </rPr>
          <t xml:space="preserve">IRS 2026 business rate, 72.5 cents (IRS news release IR-2025-128).</t>
        </r>
      </text>
    </comment>
    <comment ref="J24" authorId="0">
      <text>
        <r>
          <rPr>
            <sz val="10"/>
            <rFont val="Arial"/>
            <family val="2"/>
          </rPr>
          <t xml:space="preserve">Mid-year 2026 increase to 76 cents from July 1, as reported (IRB 2026-29). Confirm on irs.gov. Add a row here whenever the IRS changes the rate.</t>
        </r>
      </text>
    </comment>
  </commentList>
</comments>
</file>

<file path=xl/sharedStrings.xml><?xml version="1.0" encoding="utf-8"?>
<sst xmlns="http://schemas.openxmlformats.org/spreadsheetml/2006/main" count="392" uniqueCount="276">
  <si>
    <t xml:space="preserve">Year</t>
  </si>
  <si>
    <t xml:space="preserve">How the business is doing. Paste your transactions in and it updates.</t>
  </si>
  <si>
    <t xml:space="preserve">Money in</t>
  </si>
  <si>
    <t xml:space="preserve">Money out</t>
  </si>
  <si>
    <t xml:space="preserve">Profit</t>
  </si>
  <si>
    <t xml:space="preserve">Cash in the bank</t>
  </si>
  <si>
    <t xml:space="preserve">The numbers</t>
  </si>
  <si>
    <t xml:space="preserve">Every chart above is drawn from these tables. Future months stay blank.</t>
  </si>
  <si>
    <t xml:space="preserve">Month</t>
  </si>
  <si>
    <t xml:space="preserve">Cash at month end</t>
  </si>
  <si>
    <t xml:space="preserve">Spent on</t>
  </si>
  <si>
    <t xml:space="preserve">Amount</t>
  </si>
  <si>
    <t xml:space="preserve">Earned from</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</si>
  <si>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</si>
  <si>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</si>
  <si>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</si>
  <si>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</si>
  <si>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</si>
  <si>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</si>
  <si>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</si>
  <si>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</si>
  <si>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</si>
  <si>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</si>
  <si>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</si>
  <si>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</si>
  <si>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Total</t>
  </si>
  <si>
    <t xml:space="preserve">A simple general ledger in a spreadsheet. Paste your bank transactions in and the reports fill themselves in.</t>
  </si>
  <si>
    <t xml:space="preserve">Status</t>
  </si>
  <si>
    <t xml:space="preserve">Books</t>
  </si>
  <si>
    <t xml:space="preserve">Transactions to categorize</t>
  </si>
  <si>
    <t xml:space="preserve">Rows with no Bank Account</t>
  </si>
  <si>
    <t xml:space="preserve">Reconciliations</t>
  </si>
  <si>
    <t xml:space="preserve">Last transaction</t>
  </si>
  <si>
    <t xml:space="preserve">Settings</t>
  </si>
  <si>
    <t xml:space="preserve">Business name</t>
  </si>
  <si>
    <t xml:space="preserve">Juniper Lane Studio</t>
  </si>
  <si>
    <t xml:space="preserve">Books start date</t>
  </si>
  <si>
    <t xml:space="preserve">How it works</t>
  </si>
  <si>
    <t xml:space="preserve">Bank transactions</t>
  </si>
  <si>
    <t xml:space="preserve">Each week, download your bank and card transactions and paste them into Transactions: Date, Description, Amount. Money in is positive, money out is negative. Set Bank Account to the account they came from.</t>
  </si>
  <si>
    <t xml:space="preserve">Categorize</t>
  </si>
  <si>
    <t xml:space="preserve">Pick a Category for every yellow row. The dropdown is the Chart of Accounts; add a Memo if it helps.</t>
  </si>
  <si>
    <t xml:space="preserve">Owner money</t>
  </si>
  <si>
    <t xml:space="preserve">Personal spending from the business account → 3100 Owner Draws. Money moved between two of your accounts → 1090 Transfers Between Accounts, on both sides.</t>
  </si>
  <si>
    <t xml:space="preserve">Not in the bank</t>
  </si>
  <si>
    <t xml:space="preserve">Use Journal Entries for the opening balance, business costs you paid personally (credit 3000 Owner Contributions) and depreciation. Debits must equal credits.</t>
  </si>
  <si>
    <t xml:space="preserve">Exclude</t>
  </si>
  <si>
    <t xml:space="preserve">Duplicates, or rows that aren't this business: set Status to Exclude and they stay out of the books.</t>
  </si>
  <si>
    <t xml:space="preserve">Check, then read</t>
  </si>
  <si>
    <t xml:space="preserve">Books should say Balanced. Then read Profit &amp; Loss and Balance Sheet, and change the dates at the top of each. Reconciliations checks the books against each statement.</t>
  </si>
  <si>
    <t xml:space="preserve">Opening balance</t>
  </si>
  <si>
    <t xml:space="preserve">JE 1, dated the day before the books start: debit 1000 Business Checking, credit 3900 Opening Balance Equity, same amount.</t>
  </si>
  <si>
    <t xml:space="preserve">Example rows</t>
  </si>
  <si>
    <t xml:space="preserve">October 2026 is filled in as an example. Delete those rows on Transactions, Journal Entries, Mileage &amp; Home Office and Reconciliations when you start, and set the Year on Dashboard.</t>
  </si>
  <si>
    <t xml:space="preserve">Want it to do itself?</t>
  </si>
  <si>
    <t xml:space="preserve">Sheetkeep is this same sheet, kept for you. Your bank feeds Transactions every morning, AI picks the Category and asks you about the few it isn't sure of, and the books are checked against the bank every day. It adds Cash Flow, Trial Balance, a General Ledger and Flags.</t>
  </si>
  <si>
    <t xml:space="preserve">Start a free week</t>
  </si>
  <si>
    <t xml:space="preserve">A general bookkeeping tool, not tax advice. Tax lines follow IRS Schedule C (Form 1040); check with your tax preparer for your situation.</t>
  </si>
  <si>
    <t xml:space="preserve">Date</t>
  </si>
  <si>
    <t xml:space="preserve">Description</t>
  </si>
  <si>
    <t xml:space="preserve">Category</t>
  </si>
  <si>
    <t xml:space="preserve">Memo</t>
  </si>
  <si>
    <t xml:space="preserve">Bank Account</t>
  </si>
  <si>
    <t xml:space="preserve">STRIPE TRANSFER ST-K2M4</t>
  </si>
  <si>
    <t xml:space="preserve">4000 Services</t>
  </si>
  <si>
    <t xml:space="preserve">1000 Business Checking</t>
  </si>
  <si>
    <t xml:space="preserve">ADOBE *CREATIVE CLOUD</t>
  </si>
  <si>
    <t xml:space="preserve">6910 Software &amp; Subscriptions</t>
  </si>
  <si>
    <t xml:space="preserve">META ADS</t>
  </si>
  <si>
    <t xml:space="preserve">6000 Advertising &amp; Marketing</t>
  </si>
  <si>
    <t xml:space="preserve">VENMO CASHOUT</t>
  </si>
  <si>
    <t xml:space="preserve">UPWORK *ESCROW</t>
  </si>
  <si>
    <t xml:space="preserve">6150 Contract Labor</t>
  </si>
  <si>
    <t xml:space="preserve">AMAZON MKTPL*2K4RT</t>
  </si>
  <si>
    <t xml:space="preserve">6600 Supplies</t>
  </si>
  <si>
    <t xml:space="preserve">GOOGLE *WORKSPACE</t>
  </si>
  <si>
    <t xml:space="preserve">STATE FARM INSURANCE</t>
  </si>
  <si>
    <t xml:space="preserve">6250 Insurance</t>
  </si>
  <si>
    <t xml:space="preserve">SQ *BLUE BOTTLE COFFEE</t>
  </si>
  <si>
    <t xml:space="preserve">TRANSFER TO PERSONAL</t>
  </si>
  <si>
    <t xml:space="preserve">3100 Owner Draws</t>
  </si>
  <si>
    <t xml:space="preserve">JE #</t>
  </si>
  <si>
    <t xml:space="preserve">Account</t>
  </si>
  <si>
    <t xml:space="preserve">Debit</t>
  </si>
  <si>
    <t xml:space="preserve">Credit</t>
  </si>
  <si>
    <t xml:space="preserve">Check</t>
  </si>
  <si>
    <t xml:space="preserve">Opening balance from the December statement (example)</t>
  </si>
  <si>
    <t xml:space="preserve">3900 Opening Balance Equity</t>
  </si>
  <si>
    <t xml:space="preserve">Opening balance (example)</t>
  </si>
  <si>
    <t xml:space="preserve">Mileage &amp; Home Office</t>
  </si>
  <si>
    <t xml:space="preserve">Log business trips as you go. Each trip posts to 6050 Car &amp; Mileage on its own at the IRS rate for its date.</t>
  </si>
  <si>
    <t xml:space="preserve">Home office</t>
  </si>
  <si>
    <t xml:space="preserve">Tax year</t>
  </si>
  <si>
    <t xml:space="preserve">Office square feet (the space used only for the business)</t>
  </si>
  <si>
    <t xml:space="preserve">Whole home square feet</t>
  </si>
  <si>
    <t xml:space="preserve">Months the office was used for the business that year</t>
  </si>
  <si>
    <t xml:space="preserve">Business-use share (for the actual-expense method)</t>
  </si>
  <si>
    <t xml:space="preserve">Simplified method: $5 per sq ft, up to 300 sq ft</t>
  </si>
  <si>
    <t xml:space="preserve">Limit: business profit before the home office</t>
  </si>
  <si>
    <t xml:space="preserve">Home office deduction for the year</t>
  </si>
  <si>
    <t xml:space="preserve">Year-end entry</t>
  </si>
  <si>
    <t xml:space="preserve">The simplified method can't create a loss and nothing carries over. Pick simplified or actual expenses (Form 8829, using the business-use share) at year-end with your tax preparer.</t>
  </si>
  <si>
    <t xml:space="preserve">Mileage</t>
  </si>
  <si>
    <t xml:space="preserve">Business miles logged in the tax year</t>
  </si>
  <si>
    <t xml:space="preserve">Mileage deduction in the tax year (posts to 6050 Car &amp; Mileage on its own)</t>
  </si>
  <si>
    <t xml:space="preserve">Log every business trip: the date, from, to, why, and the miles. Each row posts on its own (debit 6050 Car &amp; Mileage, credit 3000 Owner Contributions) at the IRS rate for that date. Don't also pay yourself back for miles from the business account; if you do, categorize it as 3100 Owner Draws.</t>
  </si>
  <si>
    <t xml:space="preserve">From</t>
  </si>
  <si>
    <t xml:space="preserve">To</t>
  </si>
  <si>
    <t xml:space="preserve">Business purpose</t>
  </si>
  <si>
    <t xml:space="preserve">Miles</t>
  </si>
  <si>
    <t xml:space="preserve">Rate</t>
  </si>
  <si>
    <t xml:space="preserve">Deduction</t>
  </si>
  <si>
    <t xml:space="preserve">IRS rate from</t>
  </si>
  <si>
    <t xml:space="preserve">Per mile</t>
  </si>
  <si>
    <t xml:space="preserve">Client shoot, Decatur</t>
  </si>
  <si>
    <t xml:space="preserve">Client session (example)</t>
  </si>
  <si>
    <t xml:space="preserve">Profit &amp; Loss</t>
  </si>
  <si>
    <t xml:space="preserve">Income</t>
  </si>
  <si>
    <t xml:space="preserve">Accounts you added</t>
  </si>
  <si>
    <t xml:space="preserve">Total Income</t>
  </si>
  <si>
    <t xml:space="preserve">Cost of Goods Sold</t>
  </si>
  <si>
    <t xml:space="preserve">Total Cost of Goods Sold</t>
  </si>
  <si>
    <t xml:space="preserve">Gross Profit</t>
  </si>
  <si>
    <t xml:space="preserve">Expenses</t>
  </si>
  <si>
    <t xml:space="preserve">Total Expenses</t>
  </si>
  <si>
    <t xml:space="preserve">Other Income</t>
  </si>
  <si>
    <t xml:space="preserve">Total Other Income</t>
  </si>
  <si>
    <t xml:space="preserve">Other Expenses</t>
  </si>
  <si>
    <t xml:space="preserve">Total Other Expenses</t>
  </si>
  <si>
    <t xml:space="preserve">Net Income</t>
  </si>
  <si>
    <t xml:space="preserve">Balance Sheet</t>
  </si>
  <si>
    <t xml:space="preserve">As of</t>
  </si>
  <si>
    <t xml:space="preserve">Assets</t>
  </si>
  <si>
    <t xml:space="preserve">Total Assets</t>
  </si>
  <si>
    <t xml:space="preserve">Liabilities</t>
  </si>
  <si>
    <t xml:space="preserve">Total Liabilities</t>
  </si>
  <si>
    <t xml:space="preserve">Equity</t>
  </si>
  <si>
    <t xml:space="preserve">Retained Earnings (earlier years)</t>
  </si>
  <si>
    <t xml:space="preserve">Net Income (this year)</t>
  </si>
  <si>
    <t xml:space="preserve">Total Equity</t>
  </si>
  <si>
    <t xml:space="preserve">Total Liabilities &amp; Equity</t>
  </si>
  <si>
    <t xml:space="preserve">Statement Date</t>
  </si>
  <si>
    <t xml:space="preserve">Statement Ending Balance</t>
  </si>
  <si>
    <t xml:space="preserve">Books Balance</t>
  </si>
  <si>
    <t xml:space="preserve">Difference</t>
  </si>
  <si>
    <t xml:space="preserve">Reconciled By</t>
  </si>
  <si>
    <t xml:space="preserve">Notes</t>
  </si>
  <si>
    <t xml:space="preserve">You</t>
  </si>
  <si>
    <t xml:space="preserve">Example: October statement</t>
  </si>
  <si>
    <t xml:space="preserve">Group</t>
  </si>
  <si>
    <t xml:space="preserve">Type</t>
  </si>
  <si>
    <t xml:space="preserve">Tax Line</t>
  </si>
  <si>
    <t xml:space="preserve">What goes here</t>
  </si>
  <si>
    <t xml:space="preserve">Balance sheet date</t>
  </si>
  <si>
    <t xml:space="preserve">P&amp;L dates</t>
  </si>
  <si>
    <t xml:space="preserve">Before this year</t>
  </si>
  <si>
    <t xml:space="preserve">Dashboard year</t>
  </si>
  <si>
    <t xml:space="preserve">Bank Accounts</t>
  </si>
  <si>
    <t xml:space="preserve">Your main business checking account.</t>
  </si>
  <si>
    <t xml:space="preserve">Asset</t>
  </si>
  <si>
    <t xml:space="preserve">1010 Business Savings</t>
  </si>
  <si>
    <t xml:space="preserve">Savings, like money set aside for taxes.</t>
  </si>
  <si>
    <t xml:space="preserve">Current Assets</t>
  </si>
  <si>
    <t xml:space="preserve">1090 Transfers Between Accounts</t>
  </si>
  <si>
    <t xml:space="preserve">Both sides of a transfer between two of your accounts. Should always net to $0.</t>
  </si>
  <si>
    <t xml:space="preserve">Fixed Assets</t>
  </si>
  <si>
    <t xml:space="preserve">1200 Payouts in Transit</t>
  </si>
  <si>
    <t xml:space="preserve">Sales a payment app (Square, Stripe, PayPal) collected but hasn't paid out to the bank yet.</t>
  </si>
  <si>
    <t xml:space="preserve">Other Assets</t>
  </si>
  <si>
    <t xml:space="preserve">1300 Accounts Receivable</t>
  </si>
  <si>
    <t xml:space="preserve">Money clients owe for work already done.</t>
  </si>
  <si>
    <t xml:space="preserve">Credit Cards</t>
  </si>
  <si>
    <t xml:space="preserve">Liability</t>
  </si>
  <si>
    <t xml:space="preserve">1400 Prepaid Expenses</t>
  </si>
  <si>
    <t xml:space="preserve">Bills paid ahead for future months, like annual insurance.</t>
  </si>
  <si>
    <t xml:space="preserve">Current Liabilities</t>
  </si>
  <si>
    <t xml:space="preserve">1500 Equipment</t>
  </si>
  <si>
    <t xml:space="preserve">Form 4562</t>
  </si>
  <si>
    <t xml:space="preserve">Cameras, computers, tools and other gear: $2,500 or more per item.</t>
  </si>
  <si>
    <t xml:space="preserve">Long-Term Liabilities</t>
  </si>
  <si>
    <t xml:space="preserve">1590 Accumulated Depreciation</t>
  </si>
  <si>
    <t xml:space="preserve">Depreciation taken to date on equipment (journal entry).</t>
  </si>
  <si>
    <t xml:space="preserve">1600 Security Deposits</t>
  </si>
  <si>
    <t xml:space="preserve">Deposits you get back later.</t>
  </si>
  <si>
    <t xml:space="preserve">2000 Business Credit Card</t>
  </si>
  <si>
    <t xml:space="preserve">A card used only for the business. Charges and payments post here.</t>
  </si>
  <si>
    <t xml:space="preserve">Expense</t>
  </si>
  <si>
    <t xml:space="preserve">2100 Sales Tax Payable</t>
  </si>
  <si>
    <t xml:space="preserve">Sales tax collected and owed to the state.</t>
  </si>
  <si>
    <t xml:space="preserve">2500 Loans Payable</t>
  </si>
  <si>
    <t xml:space="preserve">Business loans. Principal only; interest goes to 6300.</t>
  </si>
  <si>
    <t xml:space="preserve">3000 Owner Contributions</t>
  </si>
  <si>
    <t xml:space="preserve">Money you put in, or business costs you paid personally.</t>
  </si>
  <si>
    <t xml:space="preserve">Money you take out, or personal spending from the business account.</t>
  </si>
  <si>
    <t xml:space="preserve">Uncategorized</t>
  </si>
  <si>
    <t xml:space="preserve">Starting balances on day one (offsets the opening bank balance).</t>
  </si>
  <si>
    <t xml:space="preserve">Sch C line 1</t>
  </si>
  <si>
    <t xml:space="preserve">Payments from clients for your work.</t>
  </si>
  <si>
    <t xml:space="preserve">4010 Product Sales</t>
  </si>
  <si>
    <t xml:space="preserve">Products you sell, before sales tax.</t>
  </si>
  <si>
    <t xml:space="preserve">4020 Other Business Income</t>
  </si>
  <si>
    <t xml:space="preserve">Affiliate, referral, licensing and other business income.</t>
  </si>
  <si>
    <t xml:space="preserve">4900 Refunds &amp; Discounts</t>
  </si>
  <si>
    <t xml:space="preserve">Sch C line 2</t>
  </si>
  <si>
    <t xml:space="preserve">Refunds given back to clients (reduces income).</t>
  </si>
  <si>
    <t xml:space="preserve">5000 Cost of Products Sold</t>
  </si>
  <si>
    <t xml:space="preserve">Sch C line 4</t>
  </si>
  <si>
    <t xml:space="preserve">What you paid for products you resold.</t>
  </si>
  <si>
    <t xml:space="preserve">Sch C line 8</t>
  </si>
  <si>
    <t xml:space="preserve">Ads, website, branding, promo.</t>
  </si>
  <si>
    <t xml:space="preserve">6050 Car &amp; Mileage</t>
  </si>
  <si>
    <t xml:space="preserve">Sch C line 9</t>
  </si>
  <si>
    <t xml:space="preserve">Business miles (posted from the Mileage &amp; Home Office tab at the IRS rate), parking, tolls.</t>
  </si>
  <si>
    <t xml:space="preserve">6100 Merchant &amp; Platform Fees</t>
  </si>
  <si>
    <t xml:space="preserve">Sch C line 10</t>
  </si>
  <si>
    <t xml:space="preserve">Stripe, Square, PayPal, Etsy and booking-app fees.</t>
  </si>
  <si>
    <t xml:space="preserve">Sch C line 11</t>
  </si>
  <si>
    <t xml:space="preserve">Freelancers and contractors you pay (1099s).</t>
  </si>
  <si>
    <t xml:space="preserve">6200 Depreciation</t>
  </si>
  <si>
    <t xml:space="preserve">Sch C line 13</t>
  </si>
  <si>
    <t xml:space="preserve">Depreciation on equipment (journal entry).</t>
  </si>
  <si>
    <t xml:space="preserve">Sch C line 15</t>
  </si>
  <si>
    <t xml:space="preserve">Business insurance (not health insurance).</t>
  </si>
  <si>
    <t xml:space="preserve">6300 Interest</t>
  </si>
  <si>
    <t xml:space="preserve">Sch C line 16b</t>
  </si>
  <si>
    <t xml:space="preserve">Interest on business loans and cards.</t>
  </si>
  <si>
    <t xml:space="preserve">6350 Legal &amp; Professional</t>
  </si>
  <si>
    <t xml:space="preserve">Sch C line 17</t>
  </si>
  <si>
    <t xml:space="preserve">Accounting, bookkeeping, legal.</t>
  </si>
  <si>
    <t xml:space="preserve">6400 Office Expenses</t>
  </si>
  <si>
    <t xml:space="preserve">Sch C line 18</t>
  </si>
  <si>
    <t xml:space="preserve">Printer, paper, postage, small office items.</t>
  </si>
  <si>
    <t xml:space="preserve">6450 Equipment Rental</t>
  </si>
  <si>
    <t xml:space="preserve">Sch C line 20a</t>
  </si>
  <si>
    <t xml:space="preserve">Renting vehicles, machinery or equipment.</t>
  </si>
  <si>
    <t xml:space="preserve">6500 Rent</t>
  </si>
  <si>
    <t xml:space="preserve">Sch C line 20b</t>
  </si>
  <si>
    <t xml:space="preserve">Studio, office or booth rent.</t>
  </si>
  <si>
    <t xml:space="preserve">6550 Repairs &amp; Maintenance</t>
  </si>
  <si>
    <t xml:space="preserve">Sch C line 21</t>
  </si>
  <si>
    <t xml:space="preserve">Fixing business equipment or space.</t>
  </si>
  <si>
    <t xml:space="preserve">Sch C line 22</t>
  </si>
  <si>
    <t xml:space="preserve">Materials and supplies used up in the work; items under $2,500.</t>
  </si>
  <si>
    <t xml:space="preserve">6650 Taxes &amp; Licenses</t>
  </si>
  <si>
    <t xml:space="preserve">Sch C line 23</t>
  </si>
  <si>
    <t xml:space="preserve">Business license, permits, annual registration.</t>
  </si>
  <si>
    <t xml:space="preserve">6700 Travel</t>
  </si>
  <si>
    <t xml:space="preserve">Sch C line 24a</t>
  </si>
  <si>
    <t xml:space="preserve">Airfare, hotel and rides for business trips.</t>
  </si>
  <si>
    <t xml:space="preserve">6750 Meals</t>
  </si>
  <si>
    <t xml:space="preserve">Sch C line 24b</t>
  </si>
  <si>
    <t xml:space="preserve">Business meals (only half is deductible).</t>
  </si>
  <si>
    <t xml:space="preserve">6800 Phone, Internet &amp; Utilities</t>
  </si>
  <si>
    <t xml:space="preserve">Sch C line 25</t>
  </si>
  <si>
    <t xml:space="preserve">Business share of phone and internet; studio utilities.</t>
  </si>
  <si>
    <t xml:space="preserve">6850 Wages</t>
  </si>
  <si>
    <t xml:space="preserve">Sch C line 26</t>
  </si>
  <si>
    <t xml:space="preserve">Employees on payroll, if any.</t>
  </si>
  <si>
    <t xml:space="preserve">6900 Education &amp; Training</t>
  </si>
  <si>
    <t xml:space="preserve">Sch C line 27a</t>
  </si>
  <si>
    <t xml:space="preserve">Courses, workshops and books for the business.</t>
  </si>
  <si>
    <t xml:space="preserve">Apps, software, online tools.</t>
  </si>
  <si>
    <t xml:space="preserve">6920 Dues &amp; Memberships</t>
  </si>
  <si>
    <t xml:space="preserve">Professional groups and associations.</t>
  </si>
  <si>
    <t xml:space="preserve">6930 Bank Fees</t>
  </si>
  <si>
    <t xml:space="preserve">Monthly account fees, wire fees.</t>
  </si>
  <si>
    <t xml:space="preserve">6990 Other Expenses</t>
  </si>
  <si>
    <t xml:space="preserve">Anything that doesn't fit above (add a memo).</t>
  </si>
  <si>
    <t xml:space="preserve">6995 Business Use of Home</t>
  </si>
  <si>
    <t xml:space="preserve">Sch C line 30</t>
  </si>
  <si>
    <t xml:space="preserve">Home office deduction. One journal entry at year-end, figured on the Mileage &amp; Home Office tab.</t>
  </si>
  <si>
    <t xml:space="preserve">7000 Interest Income</t>
  </si>
  <si>
    <t xml:space="preserve">Schedule B</t>
  </si>
  <si>
    <t xml:space="preserve">Interest or cash back paid by the bank.</t>
  </si>
  <si>
    <t xml:space="preserve">9999 Uncategorized</t>
  </si>
  <si>
    <t xml:space="preserve">Rows with no category yet. Should be $0 before taxes.</t>
  </si>
</sst>
</file>

<file path=xl/styles.xml><?xml version="1.0" encoding="utf-8"?>
<styleSheet xmlns="http://schemas.openxmlformats.org/spreadsheetml/2006/main">
  <numFmts count="9">
    <numFmt numFmtId="164" formatCode="General"/>
    <numFmt numFmtId="165" formatCode="\$#,##0;&quot;-$&quot;#,##0;\$0"/>
    <numFmt numFmtId="166" formatCode="\$#,##0"/>
    <numFmt numFmtId="167" formatCode="General"/>
    <numFmt numFmtId="168" formatCode="m/d/yyyy"/>
    <numFmt numFmtId="169" formatCode="#,##0.00_);\(#,##0.00\);\–_)"/>
    <numFmt numFmtId="170" formatCode="0.0%"/>
    <numFmt numFmtId="171" formatCode="#,##0"/>
    <numFmt numFmtId="172" formatCode="\$0.000"/>
  </numFmts>
  <fonts count="21">
    <font>
      <sz val="11"/>
      <color theme="1"/>
      <name val="Calibri"/>
      <family val="2"/>
      <charset val="1"/>
    </font>
    <font>
      <sz val="10"/>
      <name val="Arial"/>
      <family val="0"/>
    </font>
    <font>
      <sz val="10"/>
      <name val="Arial"/>
      <family val="0"/>
    </font>
    <font>
      <sz val="10"/>
      <name val="Arial"/>
      <family val="0"/>
    </font>
    <font>
      <b val="true"/>
      <sz val="18"/>
      <color rgb="FF1F1F1F"/>
      <name val="Arial"/>
      <family val="0"/>
      <charset val="1"/>
    </font>
    <font>
      <sz val="10"/>
      <color rgb="FF999999"/>
      <name val="Arial"/>
      <family val="0"/>
      <charset val="1"/>
    </font>
    <font>
      <b val="true"/>
      <sz val="10"/>
      <color rgb="FF1F1F1F"/>
      <name val="Arial"/>
      <family val="0"/>
      <charset val="1"/>
    </font>
    <font>
      <b val="true"/>
      <sz val="10"/>
      <color rgb="FF555555"/>
      <name val="Arial"/>
      <family val="0"/>
      <charset val="1"/>
    </font>
    <font>
      <b val="true"/>
      <sz val="22"/>
      <color rgb="FF1F1F1F"/>
      <name val="Arial"/>
      <family val="0"/>
      <charset val="1"/>
    </font>
    <font>
      <sz val="8"/>
      <color rgb="FF999999"/>
      <name val="Arial"/>
      <family val="0"/>
      <charset val="1"/>
    </font>
    <font>
      <b val="true"/>
      <sz val="8"/>
      <color rgb="FF33804D"/>
      <name val="Arial"/>
      <family val="0"/>
      <charset val="1"/>
    </font>
    <font>
      <b val="true"/>
      <sz val="10"/>
      <color rgb="FF33804D"/>
      <name val="Arial"/>
      <family val="0"/>
      <charset val="1"/>
    </font>
    <font>
      <sz val="10"/>
      <color rgb="FF1F1F1F"/>
      <name val="Arial"/>
      <family val="0"/>
      <charset val="1"/>
    </font>
    <font>
      <b val="true"/>
      <sz val="13"/>
      <color rgb="FF1F1F1F"/>
      <name val="Arial"/>
      <family val="0"/>
      <charset val="1"/>
    </font>
    <font>
      <b val="true"/>
      <sz val="18"/>
      <color rgb="FF000000"/>
      <name val="Calibri"/>
      <family val="2"/>
    </font>
    <font>
      <sz val="10"/>
      <color rgb="FF000000"/>
      <name val="Calibri"/>
      <family val="2"/>
    </font>
    <font>
      <b val="true"/>
      <sz val="16"/>
      <color rgb="FF1F1F1F"/>
      <name val="Arial"/>
      <family val="0"/>
      <charset val="1"/>
    </font>
    <font>
      <b val="true"/>
      <sz val="10"/>
      <color rgb="FFFFFFFF"/>
      <name val="Arial"/>
      <family val="0"/>
      <charset val="1"/>
    </font>
    <font>
      <b val="true"/>
      <u val="single"/>
      <sz val="11"/>
      <color rgb="FF1155CC"/>
      <name val="Arial"/>
      <family val="0"/>
      <charset val="1"/>
    </font>
    <font>
      <sz val="10"/>
      <color rgb="FF33804D"/>
      <name val="Arial"/>
      <family val="0"/>
      <charset val="1"/>
    </font>
    <font>
      <sz val="10"/>
      <name val="Arial"/>
      <family val="2"/>
    </font>
  </fonts>
  <fills count="7">
    <fill>
      <patternFill patternType="none"/>
    </fill>
    <fill>
      <patternFill patternType="gray125"/>
    </fill>
    <fill>
      <patternFill patternType="solid">
        <fgColor rgb="FFFFF5CC"/>
        <bgColor rgb="FFF6F6F6"/>
      </patternFill>
    </fill>
    <fill>
      <patternFill patternType="solid">
        <fgColor rgb="FFF6F6F6"/>
        <bgColor rgb="FFEEF3EF"/>
      </patternFill>
    </fill>
    <fill>
      <patternFill patternType="solid">
        <fgColor rgb="FF5B7F6B"/>
        <bgColor rgb="FF666666"/>
      </patternFill>
    </fill>
    <fill>
      <patternFill patternType="solid">
        <fgColor rgb="FFDCE8DF"/>
        <bgColor rgb="FFE5E5E5"/>
      </patternFill>
    </fill>
    <fill>
      <patternFill patternType="solid">
        <fgColor rgb="FFEEF3EF"/>
        <bgColor rgb="FFF6F6F6"/>
      </patternFill>
    </fill>
  </fills>
  <borders count="8">
    <border diagonalUp="false" diagonalDown="false">
      <left/>
      <right/>
      <top/>
      <bottom/>
      <diagonal/>
    </border>
    <border diagonalUp="false" diagonalDown="false">
      <left/>
      <right/>
      <top style="thick">
        <color rgb="FF2A78D6"/>
      </top>
      <bottom/>
      <diagonal/>
    </border>
    <border diagonalUp="false" diagonalDown="false">
      <left/>
      <right/>
      <top style="thick">
        <color rgb="FFEE6A2E"/>
      </top>
      <bottom/>
      <diagonal/>
    </border>
    <border diagonalUp="false" diagonalDown="false">
      <left/>
      <right/>
      <top style="thick">
        <color rgb="FF1BA37A"/>
      </top>
      <bottom/>
      <diagonal/>
    </border>
    <border diagonalUp="false" diagonalDown="false">
      <left/>
      <right/>
      <top style="thick">
        <color rgb="FF5B3FB5"/>
      </top>
      <bottom/>
      <diagonal/>
    </border>
    <border diagonalUp="false" diagonalDown="false">
      <left/>
      <right/>
      <top/>
      <bottom style="thin">
        <color rgb="FF666666"/>
      </bottom>
      <diagonal/>
    </border>
    <border diagonalUp="false" diagonalDown="false">
      <left/>
      <right/>
      <top style="thin">
        <color rgb="FF666666"/>
      </top>
      <bottom/>
      <diagonal/>
    </border>
    <border diagonalUp="false" diagonalDown="false">
      <left/>
      <right/>
      <top/>
      <bottom style="thin">
        <color rgb="FFE5E5E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right"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7" fillId="3" borderId="2" xfId="0" applyFont="true" applyBorder="true" applyAlignment="false" applyProtection="false">
      <alignment horizontal="general" vertical="bottom" textRotation="0" wrapText="false" indent="0" shrinkToFit="false"/>
      <protection locked="true" hidden="false"/>
    </xf>
    <xf numFmtId="164" fontId="0" fillId="3" borderId="2" xfId="0" applyFont="false" applyBorder="true" applyAlignment="false" applyProtection="false">
      <alignment horizontal="general" vertical="bottom" textRotation="0" wrapText="false" indent="0" shrinkToFit="false"/>
      <protection locked="true" hidden="false"/>
    </xf>
    <xf numFmtId="164" fontId="7" fillId="3" borderId="3" xfId="0" applyFont="true" applyBorder="true" applyAlignment="false" applyProtection="false">
      <alignment horizontal="general" vertical="bottom" textRotation="0" wrapText="false" indent="0" shrinkToFit="false"/>
      <protection locked="true" hidden="false"/>
    </xf>
    <xf numFmtId="164" fontId="0" fillId="3" borderId="3" xfId="0" applyFont="false" applyBorder="true" applyAlignment="false" applyProtection="false">
      <alignment horizontal="general" vertical="bottom" textRotation="0" wrapText="false" indent="0" shrinkToFit="false"/>
      <protection locked="true" hidden="false"/>
    </xf>
    <xf numFmtId="164" fontId="7" fillId="3" borderId="4" xfId="0" applyFont="true" applyBorder="true" applyAlignment="false" applyProtection="false">
      <alignment horizontal="general" vertical="bottom" textRotation="0" wrapText="false" indent="0" shrinkToFit="false"/>
      <protection locked="true" hidden="false"/>
    </xf>
    <xf numFmtId="164" fontId="0" fillId="3" borderId="4" xfId="0" applyFont="false" applyBorder="true" applyAlignment="false" applyProtection="false">
      <alignment horizontal="general" vertical="bottom" textRotation="0" wrapText="false" indent="0" shrinkToFit="false"/>
      <protection locked="true" hidden="false"/>
    </xf>
    <xf numFmtId="165" fontId="8" fillId="3" borderId="0" xfId="0" applyFont="true" applyBorder="false" applyAlignment="true" applyProtection="false">
      <alignment horizontal="left"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6" fillId="0" borderId="5" xfId="0" applyFont="true" applyBorder="true" applyAlignment="false" applyProtection="false">
      <alignment horizontal="general" vertical="bottom" textRotation="0" wrapText="false" indent="0" shrinkToFit="false"/>
      <protection locked="true" hidden="false"/>
    </xf>
    <xf numFmtId="164" fontId="6" fillId="0" borderId="5" xfId="0" applyFont="true" applyBorder="true" applyAlignment="true" applyProtection="false">
      <alignment horizontal="right" vertical="bottom"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4" fontId="6" fillId="0" borderId="6" xfId="0" applyFont="true" applyBorder="true" applyAlignment="false" applyProtection="false">
      <alignment horizontal="general" vertical="bottom" textRotation="0" wrapText="false" indent="0" shrinkToFit="false"/>
      <protection locked="true" hidden="false"/>
    </xf>
    <xf numFmtId="165" fontId="6" fillId="0" borderId="6"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4"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left" vertical="bottom" textRotation="0" wrapText="false" indent="0" shrinkToFit="false"/>
      <protection locked="true" hidden="false"/>
    </xf>
    <xf numFmtId="167" fontId="12" fillId="2" borderId="0" xfId="0" applyFont="true" applyBorder="false" applyAlignment="true" applyProtection="false">
      <alignment horizontal="left" vertical="bottom" textRotation="0" wrapText="false" indent="0" shrinkToFit="false"/>
      <protection locked="true" hidden="false"/>
    </xf>
    <xf numFmtId="167" fontId="12" fillId="0" borderId="0" xfId="0" applyFont="true" applyBorder="false" applyAlignment="true" applyProtection="false">
      <alignment horizontal="left" vertical="bottom" textRotation="0" wrapText="false" indent="0" shrinkToFit="false"/>
      <protection locked="true" hidden="false"/>
    </xf>
    <xf numFmtId="168" fontId="12" fillId="0" borderId="0" xfId="0" applyFont="true" applyBorder="false" applyAlignment="true" applyProtection="false">
      <alignment horizontal="left" vertical="bottom" textRotation="0" wrapText="false" indent="0" shrinkToFit="false"/>
      <protection locked="true" hidden="false"/>
    </xf>
    <xf numFmtId="168" fontId="12" fillId="2" borderId="0" xfId="0" applyFont="true" applyBorder="false" applyAlignment="true" applyProtection="false">
      <alignment horizontal="left"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17" fillId="4" borderId="0" xfId="0" applyFont="true" applyBorder="false" applyAlignment="true" applyProtection="false">
      <alignment horizontal="left" vertical="center" textRotation="0" wrapText="false" indent="0" shrinkToFit="false"/>
      <protection locked="true" hidden="false"/>
    </xf>
    <xf numFmtId="164" fontId="17" fillId="4" borderId="0" xfId="0" applyFont="true" applyBorder="false" applyAlignment="true" applyProtection="false">
      <alignment horizontal="right" vertical="center" textRotation="0" wrapText="false" indent="0" shrinkToFit="false"/>
      <protection locked="true" hidden="false"/>
    </xf>
    <xf numFmtId="168" fontId="12" fillId="0" borderId="0" xfId="0" applyFont="true" applyBorder="false" applyAlignment="true" applyProtection="false">
      <alignment horizontal="right" vertical="bottom" textRotation="0" wrapText="false" indent="0" shrinkToFit="false"/>
      <protection locked="true" hidden="false"/>
    </xf>
    <xf numFmtId="169" fontId="12" fillId="0" borderId="0" xfId="0" applyFont="true" applyBorder="false" applyAlignment="false" applyProtection="false">
      <alignment horizontal="general" vertical="bottom" textRotation="0" wrapText="false" indent="0" shrinkToFit="false"/>
      <protection locked="true" hidden="false"/>
    </xf>
    <xf numFmtId="168" fontId="12"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12" fillId="2" borderId="0" xfId="0" applyFont="true" applyBorder="false" applyAlignment="false" applyProtection="false">
      <alignment horizontal="general" vertical="bottom" textRotation="0" wrapText="false" indent="0" shrinkToFit="false"/>
      <protection locked="true" hidden="false"/>
    </xf>
    <xf numFmtId="170" fontId="12"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71" fontId="12" fillId="0" borderId="0" xfId="0" applyFont="true" applyBorder="false" applyAlignment="false" applyProtection="false">
      <alignment horizontal="general" vertical="bottom" textRotation="0" wrapText="false" indent="0" shrinkToFit="false"/>
      <protection locked="true" hidden="false"/>
    </xf>
    <xf numFmtId="164" fontId="17" fillId="4" borderId="0" xfId="0" applyFont="true" applyBorder="false" applyAlignment="true" applyProtection="false">
      <alignment horizontal="right" vertical="bottom" textRotation="0" wrapText="false" indent="0" shrinkToFit="false"/>
      <protection locked="true" hidden="false"/>
    </xf>
    <xf numFmtId="172" fontId="5" fillId="0" borderId="0" xfId="0" applyFont="true" applyBorder="false" applyAlignment="false" applyProtection="false">
      <alignment horizontal="general" vertical="bottom" textRotation="0" wrapText="false" indent="0" shrinkToFit="false"/>
      <protection locked="true" hidden="false"/>
    </xf>
    <xf numFmtId="169" fontId="5" fillId="0" borderId="0" xfId="0" applyFont="true" applyBorder="false" applyAlignment="false" applyProtection="false">
      <alignment horizontal="general" vertical="bottom" textRotation="0" wrapText="false" indent="0" shrinkToFit="false"/>
      <protection locked="true" hidden="false"/>
    </xf>
    <xf numFmtId="168" fontId="12" fillId="2" borderId="0" xfId="0" applyFont="true" applyBorder="false" applyAlignment="false" applyProtection="false">
      <alignment horizontal="general" vertical="bottom" textRotation="0" wrapText="false" indent="0" shrinkToFit="false"/>
      <protection locked="true" hidden="false"/>
    </xf>
    <xf numFmtId="172" fontId="12" fillId="2"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right" vertical="bottom" textRotation="0" wrapText="fals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4" fontId="6" fillId="0" borderId="5" xfId="0" applyFont="true" applyBorder="true" applyAlignment="true" applyProtection="false">
      <alignment horizontal="right"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2" shrinkToFit="false"/>
      <protection locked="true" hidden="false"/>
    </xf>
    <xf numFmtId="169" fontId="6" fillId="0" borderId="6" xfId="0" applyFont="true" applyBorder="true" applyAlignment="false" applyProtection="false">
      <alignment horizontal="general" vertical="bottom" textRotation="0" wrapText="false" indent="0" shrinkToFit="false"/>
      <protection locked="true" hidden="false"/>
    </xf>
    <xf numFmtId="164" fontId="6" fillId="6" borderId="0" xfId="0" applyFont="true" applyBorder="false" applyAlignment="false" applyProtection="false">
      <alignment horizontal="general" vertical="bottom" textRotation="0" wrapText="false" indent="0" shrinkToFit="false"/>
      <protection locked="true" hidden="false"/>
    </xf>
    <xf numFmtId="169" fontId="6" fillId="6" borderId="0" xfId="0" applyFont="true" applyBorder="false" applyAlignment="false" applyProtection="false">
      <alignment horizontal="general" vertical="bottom" textRotation="0" wrapText="false" indent="0" shrinkToFit="false"/>
      <protection locked="true" hidden="false"/>
    </xf>
    <xf numFmtId="169" fontId="6" fillId="5" borderId="0" xfId="0" applyFont="true" applyBorder="false" applyAlignment="false" applyProtection="false">
      <alignment horizontal="general" vertical="bottom" textRotation="0" wrapText="false" indent="0" shrinkToFit="false"/>
      <protection locked="true" hidden="false"/>
    </xf>
    <xf numFmtId="169" fontId="12" fillId="0" borderId="0" xfId="0" applyFont="true" applyBorder="tru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2" fillId="0" borderId="7" xfId="0" applyFont="true" applyBorder="true" applyAlignment="false" applyProtection="false">
      <alignment horizontal="general" vertical="bottom" textRotation="0" wrapText="false" indent="0" shrinkToFit="false"/>
      <protection locked="true" hidden="false"/>
    </xf>
    <xf numFmtId="164" fontId="5" fillId="0" borderId="7" xfId="0" applyFont="true" applyBorder="true" applyAlignment="false" applyProtection="false">
      <alignment horizontal="general" vertical="bottom" textRotation="0" wrapText="false" indent="0" shrinkToFit="false"/>
      <protection locked="true" hidden="false"/>
    </xf>
    <xf numFmtId="164" fontId="12" fillId="2" borderId="7"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3">
    <dxf>
      <font>
        <name val="Arial"/>
        <charset val="1"/>
        <family val="0"/>
        <b val="1"/>
        <strike val="0"/>
        <color rgb="FFB45309"/>
        <sz val="10"/>
      </font>
    </dxf>
    <dxf>
      <font>
        <name val="Arial"/>
        <charset val="1"/>
        <family val="0"/>
        <b val="1"/>
        <strike val="0"/>
        <color rgb="FF33804D"/>
        <sz val="10"/>
      </font>
    </dxf>
    <dxf>
      <font>
        <name val="Arial"/>
        <charset val="1"/>
        <family val="0"/>
        <b val="1"/>
        <strike val="0"/>
        <color rgb="FFBF1A1A"/>
        <sz val="10"/>
      </font>
    </dxf>
    <dxf>
      <fill>
        <patternFill patternType="solid">
          <fgColor rgb="FF5B7F6B"/>
          <bgColor rgb="FF000000"/>
        </patternFill>
      </fill>
    </dxf>
    <dxf>
      <fill>
        <patternFill patternType="solid">
          <fgColor rgb="FFFFF5CC"/>
          <bgColor rgb="FF000000"/>
        </patternFill>
      </fill>
    </dxf>
    <dxf>
      <fill>
        <patternFill patternType="solid">
          <bgColor rgb="FF000000"/>
        </patternFill>
      </fill>
    </dxf>
    <dxf>
      <fill>
        <patternFill patternType="solid">
          <fgColor rgb="FF1F1F1F"/>
          <bgColor rgb="FF000000"/>
        </patternFill>
      </fill>
    </dxf>
    <dxf>
      <fill>
        <patternFill patternType="solid">
          <fgColor rgb="FFFFFFFF"/>
          <bgColor rgb="FF000000"/>
        </patternFill>
      </fill>
    </dxf>
    <dxf>
      <fill>
        <patternFill patternType="solid">
          <fgColor rgb="FFBF1A1A"/>
          <bgColor rgb="FF000000"/>
        </patternFill>
      </fill>
    </dxf>
    <dxf>
      <font>
        <name val="Arial"/>
        <charset val="1"/>
        <family val="0"/>
        <strike val="1"/>
        <color rgb="FF999999"/>
        <sz val="10"/>
      </font>
    </dxf>
    <dxf>
      <fill>
        <patternFill>
          <bgColor rgb="FFFFF5CC"/>
        </patternFill>
      </fill>
    </dxf>
    <dxf>
      <font>
        <name val="Arial"/>
        <charset val="1"/>
        <family val="0"/>
        <strike val="0"/>
        <color rgb="FFBF1A1A"/>
        <sz val="10"/>
      </font>
    </dxf>
    <dxf>
      <font>
        <name val="Arial"/>
        <charset val="1"/>
        <family val="0"/>
        <strike val="0"/>
        <color rgb="FFBBBBBB"/>
        <sz val="10"/>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5B7F6B"/>
      <rgbColor rgb="FF800080"/>
      <rgbColor rgb="FF33804D"/>
      <rgbColor rgb="FFBBBBBB"/>
      <rgbColor rgb="FF878787"/>
      <rgbColor rgb="FF8AA694"/>
      <rgbColor rgb="FFBF1A1A"/>
      <rgbColor rgb="FFFFF5CC"/>
      <rgbColor rgb="FFEEF3EF"/>
      <rgbColor rgb="FF660066"/>
      <rgbColor rgb="FFFF8080"/>
      <rgbColor rgb="FF1155CC"/>
      <rgbColor rgb="FFD9D9D9"/>
      <rgbColor rgb="FF000080"/>
      <rgbColor rgb="FFFF00FF"/>
      <rgbColor rgb="FFFFFF00"/>
      <rgbColor rgb="FF00FFFF"/>
      <rgbColor rgb="FF800080"/>
      <rgbColor rgb="FF800000"/>
      <rgbColor rgb="FF008080"/>
      <rgbColor rgb="FF0000FF"/>
      <rgbColor rgb="FF00CCFF"/>
      <rgbColor rgb="FFF6F6F6"/>
      <rgbColor rgb="FFDCE8DF"/>
      <rgbColor rgb="FFFFFF99"/>
      <rgbColor rgb="FFB7C9BD"/>
      <rgbColor rgb="FFFF99CC"/>
      <rgbColor rgb="FFCC99FF"/>
      <rgbColor rgb="FFE5E5E5"/>
      <rgbColor rgb="FF2A78D6"/>
      <rgbColor rgb="FF33CCCC"/>
      <rgbColor rgb="FF99CC00"/>
      <rgbColor rgb="FFFFCC00"/>
      <rgbColor rgb="FFFF9900"/>
      <rgbColor rgb="FFEE6A2E"/>
      <rgbColor rgb="FF666666"/>
      <rgbColor rgb="FF999999"/>
      <rgbColor rgb="FF003366"/>
      <rgbColor rgb="FF1BA37A"/>
      <rgbColor rgb="FF003300"/>
      <rgbColor rgb="FF555555"/>
      <rgbColor rgb="FFB45309"/>
      <rgbColor rgb="FF993366"/>
      <rgbColor rgb="FF5B3FB5"/>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Money in and money out each month</a:t>
            </a:r>
          </a:p>
        </c:rich>
      </c:tx>
      <c:overlay val="0"/>
      <c:spPr>
        <a:noFill/>
        <a:ln w="0">
          <a:noFill/>
        </a:ln>
      </c:spPr>
    </c:title>
    <c:autoTitleDeleted val="0"/>
    <c:plotArea>
      <c:barChart>
        <c:barDir val="col"/>
        <c:grouping val="clustered"/>
        <c:varyColors val="0"/>
        <c:ser>
          <c:idx val="0"/>
          <c:order val="0"/>
          <c:tx>
            <c:strRef>
              <c:f>Dashboard!C46</c:f>
              <c:strCache>
                <c:ptCount val="1"/>
                <c:pt idx="0">
                  <c:v>Money in</c:v>
                </c:pt>
              </c:strCache>
            </c:strRef>
          </c:tx>
          <c:spPr>
            <a:solidFill>
              <a:srgbClr val="2a78d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Dashboard!$B$47:$B$58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Dashboard!$C$47:$C$58</c:f>
              <c:numCache>
                <c:formatCode>\$#,##0;"-$"#,##0;\$0</c:formatCode>
                <c:ptCount val="12"/>
                <c:pt idx="0">
                  <c:v>0</c:v>
                </c:pt>
                <c:pt idx="1">
                  <c:v>0</c:v>
                </c:pt>
                <c:pt idx="2">
                  <c:v>0</c:v>
                </c:pt>
                <c:pt idx="3">
                  <c:v>0</c:v>
                </c:pt>
                <c:pt idx="4">
                  <c:v>0</c:v>
                </c:pt>
                <c:pt idx="5">
                  <c:v>0</c:v>
                </c:pt>
                <c:pt idx="6">
                  <c:v>0</c:v>
                </c:pt>
                <c:pt idx="7">
                  <c:v>0</c:v>
                </c:pt>
                <c:pt idx="8">
                  <c:v>0</c:v>
                </c:pt>
                <c:pt idx="9">
                  <c:v>2250</c:v>
                </c:pt>
              </c:numCache>
            </c:numRef>
          </c:val>
        </c:ser>
        <c:ser>
          <c:idx val="1"/>
          <c:order val="1"/>
          <c:tx>
            <c:strRef>
              <c:f>Dashboard!D46</c:f>
              <c:strCache>
                <c:ptCount val="1"/>
                <c:pt idx="0">
                  <c:v>Money out</c:v>
                </c:pt>
              </c:strCache>
            </c:strRef>
          </c:tx>
          <c:spPr>
            <a:solidFill>
              <a:srgbClr val="ee6a2e"/>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Dashboard!$B$47:$B$58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Dashboard!$D$47:$D$58</c:f>
              <c:numCache>
                <c:formatCode>\$#,##0;"-$"#,##0;\$0</c:formatCode>
                <c:ptCount val="12"/>
                <c:pt idx="0">
                  <c:v>0</c:v>
                </c:pt>
                <c:pt idx="1">
                  <c:v>0</c:v>
                </c:pt>
                <c:pt idx="2">
                  <c:v>0</c:v>
                </c:pt>
                <c:pt idx="3">
                  <c:v>0</c:v>
                </c:pt>
                <c:pt idx="4">
                  <c:v>0</c:v>
                </c:pt>
                <c:pt idx="5">
                  <c:v>0</c:v>
                </c:pt>
                <c:pt idx="6">
                  <c:v>0</c:v>
                </c:pt>
                <c:pt idx="7">
                  <c:v>0</c:v>
                </c:pt>
                <c:pt idx="8">
                  <c:v>0</c:v>
                </c:pt>
                <c:pt idx="9">
                  <c:v>708.56</c:v>
                </c:pt>
              </c:numCache>
            </c:numRef>
          </c:val>
        </c:ser>
        <c:gapWidth val="150"/>
        <c:overlap val="0"/>
        <c:axId val="8250093"/>
        <c:axId val="61783586"/>
      </c:barChart>
      <c:lineChart>
        <c:grouping val="standard"/>
        <c:varyColors val="0"/>
        <c:ser>
          <c:idx val="2"/>
          <c:order val="2"/>
          <c:tx>
            <c:strRef>
              <c:f>Dashboard!E46</c:f>
              <c:strCache>
                <c:ptCount val="1"/>
                <c:pt idx="0">
                  <c:v>Profit</c:v>
                </c:pt>
              </c:strCache>
            </c:strRef>
          </c:tx>
          <c:spPr>
            <a:solidFill>
              <a:srgbClr val="1ba37a"/>
            </a:solidFill>
            <a:ln w="28440">
              <a:solidFill>
                <a:srgbClr val="1ba37a"/>
              </a:solidFill>
              <a:round/>
            </a:ln>
          </c:spPr>
          <c:marker>
            <c:symbol val="circle"/>
            <c:size val="6"/>
            <c:spPr>
              <a:solidFill>
                <a:srgbClr val="1ba37a"/>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Dashboard!$B$47:$B$58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Dashboard!$E$47:$E$58</c:f>
              <c:numCache>
                <c:formatCode>\$#,##0;"-$"#,##0;\$0</c:formatCode>
                <c:ptCount val="12"/>
                <c:pt idx="0">
                  <c:v>0</c:v>
                </c:pt>
                <c:pt idx="1">
                  <c:v>0</c:v>
                </c:pt>
                <c:pt idx="2">
                  <c:v>0</c:v>
                </c:pt>
                <c:pt idx="3">
                  <c:v>0</c:v>
                </c:pt>
                <c:pt idx="4">
                  <c:v>0</c:v>
                </c:pt>
                <c:pt idx="5">
                  <c:v>0</c:v>
                </c:pt>
                <c:pt idx="6">
                  <c:v>0</c:v>
                </c:pt>
                <c:pt idx="7">
                  <c:v>0</c:v>
                </c:pt>
                <c:pt idx="8">
                  <c:v>0</c:v>
                </c:pt>
                <c:pt idx="9">
                  <c:v>1541.44</c:v>
                </c:pt>
              </c:numCache>
            </c:numRef>
          </c:val>
          <c:smooth val="0"/>
        </c:ser>
        <c:hiLowLines>
          <c:spPr>
            <a:ln w="0">
              <a:noFill/>
            </a:ln>
          </c:spPr>
        </c:hiLowLines>
        <c:marker val="1"/>
        <c:axId val="8250093"/>
        <c:axId val="61783586"/>
      </c:lineChart>
      <c:catAx>
        <c:axId val="825009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1783586"/>
        <c:crosses val="autoZero"/>
        <c:auto val="1"/>
        <c:lblAlgn val="ctr"/>
        <c:lblOffset val="100"/>
        <c:noMultiLvlLbl val="0"/>
      </c:catAx>
      <c:valAx>
        <c:axId val="61783586"/>
        <c:scaling>
          <c:orientation val="minMax"/>
          <c:min val="0"/>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250093"/>
        <c:crosses val="autoZero"/>
        <c:crossBetween val="between"/>
      </c:valAx>
      <c:spPr>
        <a:noFill/>
        <a:ln w="0">
          <a:noFill/>
        </a:ln>
      </c:spPr>
    </c:plotArea>
    <c:legend>
      <c:legendPos val="t"/>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Cash at the end of each month</a:t>
            </a:r>
          </a:p>
        </c:rich>
      </c:tx>
      <c:overlay val="0"/>
      <c:spPr>
        <a:noFill/>
        <a:ln w="0">
          <a:noFill/>
        </a:ln>
      </c:spPr>
    </c:title>
    <c:autoTitleDeleted val="0"/>
    <c:plotArea>
      <c:barChart>
        <c:barDir val="col"/>
        <c:grouping val="clustered"/>
        <c:varyColors val="0"/>
        <c:ser>
          <c:idx val="0"/>
          <c:order val="0"/>
          <c:tx>
            <c:strRef>
              <c:f>Dashboard!F46</c:f>
              <c:strCache>
                <c:ptCount val="1"/>
                <c:pt idx="0">
                  <c:v>Cash at month end</c:v>
                </c:pt>
              </c:strCache>
            </c:strRef>
          </c:tx>
          <c:spPr>
            <a:solidFill>
              <a:srgbClr val="5b3fb5"/>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Dashboard!$B$47:$B$58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Dashboard!$F$47:$F$58</c:f>
              <c:numCache>
                <c:formatCode>\$#,##0;"-$"#,##0;\$0</c:formatCode>
                <c:ptCount val="12"/>
                <c:pt idx="0">
                  <c:v>3250</c:v>
                </c:pt>
                <c:pt idx="1">
                  <c:v>3250</c:v>
                </c:pt>
                <c:pt idx="2">
                  <c:v>3250</c:v>
                </c:pt>
                <c:pt idx="3">
                  <c:v>3250</c:v>
                </c:pt>
                <c:pt idx="4">
                  <c:v>3250</c:v>
                </c:pt>
                <c:pt idx="5">
                  <c:v>3250</c:v>
                </c:pt>
                <c:pt idx="6">
                  <c:v>3250</c:v>
                </c:pt>
                <c:pt idx="7">
                  <c:v>3250</c:v>
                </c:pt>
                <c:pt idx="8">
                  <c:v>3250</c:v>
                </c:pt>
                <c:pt idx="9">
                  <c:v>3823.36</c:v>
                </c:pt>
              </c:numCache>
            </c:numRef>
          </c:val>
        </c:ser>
        <c:gapWidth val="150"/>
        <c:overlap val="0"/>
        <c:axId val="57829926"/>
        <c:axId val="59321201"/>
      </c:barChart>
      <c:catAx>
        <c:axId val="5782992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9321201"/>
        <c:crosses val="autoZero"/>
        <c:auto val="1"/>
        <c:lblAlgn val="ctr"/>
        <c:lblOffset val="100"/>
        <c:noMultiLvlLbl val="0"/>
      </c:catAx>
      <c:valAx>
        <c:axId val="59321201"/>
        <c:scaling>
          <c:orientation val="minMax"/>
          <c:min val="0"/>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7829926"/>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Where the money goes</a:t>
            </a:r>
          </a:p>
        </c:rich>
      </c:tx>
      <c:overlay val="0"/>
      <c:spPr>
        <a:noFill/>
        <a:ln w="0">
          <a:noFill/>
        </a:ln>
      </c:spPr>
    </c:title>
    <c:autoTitleDeleted val="0"/>
    <c:plotArea>
      <c:barChart>
        <c:barDir val="bar"/>
        <c:grouping val="clustered"/>
        <c:varyColors val="0"/>
        <c:ser>
          <c:idx val="0"/>
          <c:order val="0"/>
          <c:spPr>
            <a:solidFill>
              <a:srgbClr val="ee6a2e"/>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Dashboard!$H$47:$H$52</c:f>
              <c:strCache>
                <c:ptCount val="6"/>
                <c:pt idx="0">
                  <c:v>Contract Labor</c:v>
                </c:pt>
                <c:pt idx="1">
                  <c:v>Insurance</c:v>
                </c:pt>
                <c:pt idx="2">
                  <c:v>Supplies</c:v>
                </c:pt>
                <c:pt idx="3">
                  <c:v>Advertising &amp; Marketing</c:v>
                </c:pt>
                <c:pt idx="4">
                  <c:v>Software &amp; Subscriptions</c:v>
                </c:pt>
                <c:pt idx="5">
                  <c:v>Car &amp; Mileage</c:v>
                </c:pt>
              </c:strCache>
            </c:strRef>
          </c:cat>
          <c:val>
            <c:numRef>
              <c:f>Dashboard!$I$47:$I$52</c:f>
              <c:numCache>
                <c:formatCode>\$#,##0;"-$"#,##0;\$0</c:formatCode>
                <c:ptCount val="6"/>
                <c:pt idx="0">
                  <c:v>320</c:v>
                </c:pt>
                <c:pt idx="1">
                  <c:v>112.5</c:v>
                </c:pt>
                <c:pt idx="2">
                  <c:v>86.4</c:v>
                </c:pt>
                <c:pt idx="3">
                  <c:v>75</c:v>
                </c:pt>
                <c:pt idx="4">
                  <c:v>73.99</c:v>
                </c:pt>
                <c:pt idx="5">
                  <c:v>31.92</c:v>
                </c:pt>
              </c:numCache>
            </c:numRef>
          </c:val>
        </c:ser>
        <c:gapWidth val="150"/>
        <c:overlap val="0"/>
        <c:axId val="64797714"/>
        <c:axId val="22905489"/>
      </c:barChart>
      <c:catAx>
        <c:axId val="64797714"/>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2905489"/>
        <c:crosses val="autoZero"/>
        <c:auto val="1"/>
        <c:lblAlgn val="ctr"/>
        <c:lblOffset val="100"/>
        <c:noMultiLvlLbl val="0"/>
      </c:catAx>
      <c:valAx>
        <c:axId val="22905489"/>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79771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Where the money comes from</a:t>
            </a:r>
          </a:p>
        </c:rich>
      </c:tx>
      <c:overlay val="0"/>
      <c:spPr>
        <a:noFill/>
        <a:ln w="0">
          <a:noFill/>
        </a:ln>
      </c:spPr>
    </c:title>
    <c:autoTitleDeleted val="0"/>
    <c:plotArea>
      <c:barChart>
        <c:barDir val="bar"/>
        <c:grouping val="clustered"/>
        <c:varyColors val="0"/>
        <c:ser>
          <c:idx val="0"/>
          <c:order val="0"/>
          <c:spPr>
            <a:solidFill>
              <a:srgbClr val="2a78d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Dashboard!$K$47:$K$50</c:f>
              <c:strCache>
                <c:ptCount val="4"/>
                <c:pt idx="0">
                  <c:v>Services</c:v>
                </c:pt>
                <c:pt idx="1">
                  <c:v/>
                </c:pt>
                <c:pt idx="2">
                  <c:v/>
                </c:pt>
                <c:pt idx="3">
                  <c:v/>
                </c:pt>
              </c:strCache>
            </c:strRef>
          </c:cat>
          <c:val>
            <c:numRef>
              <c:f>Dashboard!$L$47:$L$50</c:f>
              <c:numCache>
                <c:formatCode>\$#,##0;"-$"#,##0;\$0</c:formatCode>
                <c:ptCount val="4"/>
                <c:pt idx="0">
                  <c:v>2250</c:v>
                </c:pt>
              </c:numCache>
            </c:numRef>
          </c:val>
        </c:ser>
        <c:gapWidth val="150"/>
        <c:overlap val="0"/>
        <c:axId val="36901250"/>
        <c:axId val="28895604"/>
      </c:barChart>
      <c:catAx>
        <c:axId val="36901250"/>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8895604"/>
        <c:crosses val="autoZero"/>
        <c:auto val="1"/>
        <c:lblAlgn val="ctr"/>
        <c:lblOffset val="100"/>
        <c:noMultiLvlLbl val="0"/>
      </c:catAx>
      <c:valAx>
        <c:axId val="2889560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690125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10</xdr:row>
      <xdr:rowOff>0</xdr:rowOff>
    </xdr:from>
    <xdr:to>
      <xdr:col>6</xdr:col>
      <xdr:colOff>796680</xdr:colOff>
      <xdr:row>26</xdr:row>
      <xdr:rowOff>11520</xdr:rowOff>
    </xdr:to>
    <xdr:graphicFrame>
      <xdr:nvGraphicFramePr>
        <xdr:cNvPr id="0" name="Chart 1"/>
        <xdr:cNvGraphicFramePr/>
      </xdr:nvGraphicFramePr>
      <xdr:xfrm>
        <a:off x="266760" y="2523960"/>
        <a:ext cx="7019640" cy="30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10</xdr:row>
      <xdr:rowOff>0</xdr:rowOff>
    </xdr:from>
    <xdr:to>
      <xdr:col>12</xdr:col>
      <xdr:colOff>583560</xdr:colOff>
      <xdr:row>26</xdr:row>
      <xdr:rowOff>11520</xdr:rowOff>
    </xdr:to>
    <xdr:graphicFrame>
      <xdr:nvGraphicFramePr>
        <xdr:cNvPr id="1" name="Chart 2"/>
        <xdr:cNvGraphicFramePr/>
      </xdr:nvGraphicFramePr>
      <xdr:xfrm>
        <a:off x="10045800" y="2523960"/>
        <a:ext cx="4139640" cy="305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27</xdr:row>
      <xdr:rowOff>0</xdr:rowOff>
    </xdr:from>
    <xdr:to>
      <xdr:col>5</xdr:col>
      <xdr:colOff>245520</xdr:colOff>
      <xdr:row>41</xdr:row>
      <xdr:rowOff>32400</xdr:rowOff>
    </xdr:to>
    <xdr:graphicFrame>
      <xdr:nvGraphicFramePr>
        <xdr:cNvPr id="2" name="Chart 3"/>
        <xdr:cNvGraphicFramePr/>
      </xdr:nvGraphicFramePr>
      <xdr:xfrm>
        <a:off x="266760" y="5762520"/>
        <a:ext cx="5579640" cy="269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0</xdr:colOff>
      <xdr:row>27</xdr:row>
      <xdr:rowOff>0</xdr:rowOff>
    </xdr:from>
    <xdr:to>
      <xdr:col>11</xdr:col>
      <xdr:colOff>245520</xdr:colOff>
      <xdr:row>41</xdr:row>
      <xdr:rowOff>32400</xdr:rowOff>
    </xdr:to>
    <xdr:graphicFrame>
      <xdr:nvGraphicFramePr>
        <xdr:cNvPr id="3" name="Chart 4"/>
        <xdr:cNvGraphicFramePr/>
      </xdr:nvGraphicFramePr>
      <xdr:xfrm>
        <a:off x="7378560" y="5762520"/>
        <a:ext cx="5579640" cy="2699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sheetkeep.vercel.app/?utm_source=template" TargetMode="Externa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A78D6"/>
    <pageSetUpPr fitToPage="false"/>
  </sheetPr>
  <dimension ref="B1:M5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
    <col collapsed="false" customWidth="true" hidden="false" outlineLevel="0" max="2" min="2" style="0" width="20"/>
    <col collapsed="false" customWidth="true" hidden="false" outlineLevel="0" max="4" min="3" style="0" width="10"/>
    <col collapsed="false" customWidth="true" hidden="false" outlineLevel="0" max="5" min="5" style="0" width="20"/>
    <col collapsed="false" customWidth="true" hidden="false" outlineLevel="0" max="7" min="6" style="0" width="10"/>
    <col collapsed="false" customWidth="true" hidden="false" outlineLevel="0" max="8" min="8" style="0" width="20"/>
    <col collapsed="false" customWidth="true" hidden="false" outlineLevel="0" max="10" min="9" style="0" width="10"/>
    <col collapsed="false" customWidth="true" hidden="false" outlineLevel="0" max="11" min="11" style="0" width="20"/>
    <col collapsed="false" customWidth="true" hidden="false" outlineLevel="0" max="13" min="12" style="0" width="10"/>
    <col collapsed="false" customWidth="true" hidden="false" outlineLevel="0" max="14" min="14" style="0" width="3"/>
  </cols>
  <sheetData>
    <row r="1" customFormat="false" ht="30" hidden="false" customHeight="true" outlineLevel="0" collapsed="false">
      <c r="B1" s="1" t="str">
        <f aca="false">'Start Here'!$B$12</f>
        <v>Juniper Lane Studio</v>
      </c>
      <c r="L1" s="2" t="s">
        <v>0</v>
      </c>
      <c r="M1" s="3" t="n">
        <v>2026</v>
      </c>
    </row>
    <row r="2" customFormat="false" ht="15" hidden="false" customHeight="false" outlineLevel="0" collapsed="false">
      <c r="B2" s="4" t="s">
        <v>1</v>
      </c>
    </row>
    <row r="4" customFormat="false" ht="15" hidden="false" customHeight="false" outlineLevel="0" collapsed="false">
      <c r="B4" s="5" t="s">
        <v>2</v>
      </c>
      <c r="C4" s="6"/>
      <c r="D4" s="6"/>
      <c r="E4" s="7" t="s">
        <v>3</v>
      </c>
      <c r="F4" s="8"/>
      <c r="G4" s="8"/>
      <c r="H4" s="9" t="s">
        <v>4</v>
      </c>
      <c r="I4" s="10"/>
      <c r="J4" s="10"/>
      <c r="K4" s="11" t="s">
        <v>5</v>
      </c>
      <c r="L4" s="12"/>
      <c r="M4" s="12"/>
    </row>
    <row r="5" customFormat="false" ht="33.75" hidden="false" customHeight="true" outlineLevel="0" collapsed="false">
      <c r="B5" s="13" t="n">
        <f aca="false">C59</f>
        <v>2250</v>
      </c>
      <c r="C5" s="14"/>
      <c r="D5" s="14"/>
      <c r="E5" s="13" t="n">
        <f aca="false">D59</f>
        <v>708.56</v>
      </c>
      <c r="F5" s="14"/>
      <c r="G5" s="14"/>
      <c r="H5" s="13" t="n">
        <f aca="false">E59</f>
        <v>1541.44</v>
      </c>
      <c r="I5" s="14"/>
      <c r="J5" s="14"/>
      <c r="K5" s="13" t="n">
        <f aca="false">ROUND(SUMIFS(Transactions!$C$2:$C$2001,Transactions!$K$2:$K$2001,"Bank Accounts",Transactions!$A$2:$A$2001,"&lt;="&amp;DATE($M$1,12,31),Transactions!$G$2:$G$2001,"&lt;&gt;Exclude")-SUMIFS(Transactions!$C$2:$C$2001,Transactions!$J$2:$J$2001,"Bank Accounts",Transactions!$A$2:$A$2001,"&lt;="&amp;DATE($M$1,12,31),Transactions!$G$2:$G$2001,"&lt;&gt;Exclude")+SUMIFS('Journal Entries'!$D$2:$D$1001,'Journal Entries'!$I$2:$I$1001,"Bank Accounts",'Journal Entries'!$B$2:$B$1001,"&lt;="&amp;DATE($M$1,12,31))-SUMIFS('Journal Entries'!$E$2:$E$1001,'Journal Entries'!$I$2:$I$1001,"Bank Accounts",'Journal Entries'!$B$2:$B$1001,"&lt;="&amp;DATE($M$1,12,31)),2)</f>
        <v>3823.36</v>
      </c>
      <c r="L5" s="14"/>
      <c r="M5" s="14"/>
    </row>
    <row r="6" customFormat="false" ht="15" hidden="false" customHeight="false" outlineLevel="0" collapsed="false">
      <c r="B6" s="15" t="str">
        <f aca="false">"Income in "&amp;$M$1</f>
        <v>Income in 2026</v>
      </c>
      <c r="C6" s="14"/>
      <c r="D6" s="14"/>
      <c r="E6" s="15" t="str">
        <f aca="false">"Business expenses in "&amp;$M$1</f>
        <v>Business expenses in 2026</v>
      </c>
      <c r="F6" s="14"/>
      <c r="G6" s="14"/>
      <c r="H6" s="16" t="str">
        <f aca="false">IF(E59&gt;=0,"✓ The business is making money","⚠ Spending more than it brings in")</f>
        <v>✓ The business is making money</v>
      </c>
      <c r="I6" s="14"/>
      <c r="J6" s="14"/>
      <c r="K6" s="15" t="str">
        <f aca="false">"Books, through "&amp;TEXT('Start Here'!$B$9,"mmm d")</f>
        <v>Books, through Oct 31</v>
      </c>
      <c r="L6" s="14"/>
      <c r="M6" s="14"/>
    </row>
    <row r="8" customFormat="false" ht="15" hidden="false" customHeight="false" outlineLevel="0" collapsed="false">
      <c r="B8" s="17" t="str">
        <f aca="false">IF(COUNTA(Reconciliations!$F$2:$F$200)-COUNTBLANK(Reconciliations!$F$2:$F$200)=0,"Add a statement balance on Reconciliations to check the books against the bank",IF(COUNTIF(Reconciliations!$F$2:$F$200,"✗*")=0,"✓ Books match the bank: reconciled through "&amp;TEXT(MAX(Reconciliations!$B$2:$B$200),"mmmm yyyy"),"⚠ "&amp;COUNTIF(Reconciliations!$F$2:$F$200,"✗*")&amp;" reconciliation(s) don't tie — see Reconciliations"))</f>
        <v>✓ Books match the bank: reconciled through October 2026</v>
      </c>
      <c r="H8" s="17" t="str">
        <f aca="false">IF(COUNTIFS(Transactions!$A$2:$A$2001,"&lt;&gt;",Transactions!$D$2:$D$2001,"",Transactions!$G$2:$G$2001,"&lt;&gt;Exclude")=0,"✓ Nothing needs your attention","⚠ "&amp;COUNTIFS(Transactions!$A$2:$A$2001,"&lt;&gt;",Transactions!$D$2:$D$2001,"",Transactions!$G$2:$G$2001,"&lt;&gt;Exclude")&amp;IF(COUNTIFS(Transactions!$A$2:$A$2001,"&lt;&gt;",Transactions!$D$2:$D$2001,"",Transactions!$G$2:$G$2001,"&lt;&gt;Exclude")=1," transaction"," transactions")&amp;" to categorize")</f>
        <v>⚠ 1 transaction to categorize</v>
      </c>
    </row>
    <row r="9" customFormat="false" ht="30" hidden="false" customHeight="true" outlineLevel="0" collapsed="false">
      <c r="B9" s="18" t="str">
        <f aca="false">"So far in "&amp;$M$1&amp;", the business brought in "&amp;TEXT(C59,"$#,##0")&amp;" and spent "&amp;TEXT(D59,"$#,##0")&amp;", so it "&amp;IF(E59&gt;=0,"made "&amp;TEXT(E59,"$#,##0"),"lost "&amp;TEXT(-E59,"$#,##0"))&amp;"."&amp;IF(I47="",""," The biggest expense is "&amp;H47&amp;" ("&amp;TEXT(I47,"$#,##0")&amp;").")&amp;IF(MAX(C47:C58)&lt;=0,""," The best month was "&amp;INDEX(B47:B58,MATCH(MAX(C47:C58),C47:C58,0))&amp;" ("&amp;TEXT(MAX(C47:C58),"$#,##0")&amp;" in).")</f>
        <v>So far in 2026, the business brought in $2,250 and spent $709, so it made $1,541. The biggest expense is Contract Labor ($320). The best month was Oct ($2,250 in).</v>
      </c>
      <c r="C9" s="18"/>
      <c r="D9" s="18"/>
      <c r="E9" s="18"/>
      <c r="F9" s="18"/>
      <c r="G9" s="18"/>
      <c r="H9" s="18"/>
      <c r="I9" s="18"/>
      <c r="J9" s="18"/>
      <c r="K9" s="18"/>
      <c r="L9" s="18"/>
      <c r="M9" s="18"/>
    </row>
    <row r="44" customFormat="false" ht="16.15" hidden="false" customHeight="false" outlineLevel="0" collapsed="false">
      <c r="B44" s="19" t="s">
        <v>6</v>
      </c>
    </row>
    <row r="45" customFormat="false" ht="15" hidden="false" customHeight="false" outlineLevel="0" collapsed="false">
      <c r="B45" s="4" t="s">
        <v>7</v>
      </c>
    </row>
    <row r="46" customFormat="false" ht="23.85" hidden="false" customHeight="false" outlineLevel="0" collapsed="false">
      <c r="B46" s="20" t="s">
        <v>8</v>
      </c>
      <c r="C46" s="21" t="s">
        <v>2</v>
      </c>
      <c r="D46" s="21" t="s">
        <v>3</v>
      </c>
      <c r="E46" s="21" t="s">
        <v>4</v>
      </c>
      <c r="F46" s="21" t="s">
        <v>9</v>
      </c>
      <c r="H46" s="20" t="s">
        <v>10</v>
      </c>
      <c r="I46" s="21" t="s">
        <v>11</v>
      </c>
      <c r="K46" s="20" t="s">
        <v>12</v>
      </c>
      <c r="L46" s="21" t="s">
        <v>11</v>
      </c>
    </row>
    <row r="47" customFormat="false" ht="15" hidden="false" customHeight="false" outlineLevel="0" collapsed="false">
      <c r="B47" s="22" t="s">
        <v>13</v>
      </c>
      <c r="C47" s="23" t="n">
        <f aca="true">IF(DATE($M$1,1,1)&gt;TODAY(),"",ROUND(SUMIFS(Transactions!$C$2:$C$2001,Transactions!$I$2:$I$2001,"Income",Transactions!$A$2:$A$2001,"&gt;="&amp;DATE($M$1,1,1),Transactions!$A$2:$A$2001,"&lt;="&amp;DATE($M$1,2,0),Transactions!$G$2:$G$2001,"&lt;&gt;Exclude")+SUMIFS('Journal Entries'!$E$2:$E$1001,'Journal Entries'!$H$2:$H$1001,"Income",'Journal Entries'!$B$2:$B$1001,"&gt;="&amp;DATE($M$1,1,1),'Journal Entries'!$B$2:$B$1001,"&lt;="&amp;DATE($M$1,2,0))-SUMIFS('Journal Entries'!$D$2:$D$1001,'Journal Entries'!$H$2:$H$1001,"Income",'Journal Entries'!$B$2:$B$1001,"&gt;="&amp;DATE($M$1,1,1),'Journal Entries'!$B$2:$B$1001,"&lt;="&amp;DATE($M$1,2,0)),2))</f>
        <v>0</v>
      </c>
      <c r="D47" s="23" t="n">
        <f aca="true">IF(DATE($M$1,1,1)&gt;TODAY(),"",ROUND(-SUMIFS(Transactions!$C$2:$C$2001,Transactions!$I$2:$I$2001,"Expense",Transactions!$A$2:$A$2001,"&gt;="&amp;DATE($M$1,1,1),Transactions!$A$2:$A$2001,"&lt;="&amp;DATE($M$1,2,0),Transactions!$G$2:$G$2001,"&lt;&gt;Exclude")+SUMIFS('Journal Entries'!$D$2:$D$1001,'Journal Entries'!$H$2:$H$1001,"Expense",'Journal Entries'!$B$2:$B$1001,"&gt;="&amp;DATE($M$1,1,1),'Journal Entries'!$B$2:$B$1001,"&lt;="&amp;DATE($M$1,2,0))-SUMIFS('Journal Entries'!$E$2:$E$1001,'Journal Entries'!$H$2:$H$1001,"Expense",'Journal Entries'!$B$2:$B$1001,"&gt;="&amp;DATE($M$1,1,1),'Journal Entries'!$B$2:$B$1001,"&lt;="&amp;DATE($M$1,2,0))+SUMIFS('Mileage &amp; Home Office'!$G$22:$G$1021,'Mileage &amp; Home Office'!$A$22:$A$1021,"&gt;="&amp;DATE($M$1,1,1),'Mileage &amp; Home Office'!$A$22:$A$1021,"&lt;="&amp;DATE($M$1,2,0)),2))</f>
        <v>0</v>
      </c>
      <c r="E47" s="23" t="n">
        <f aca="true">IF(DATE($M$1,1,1)&gt;TODAY(),"",C47-D47)</f>
        <v>0</v>
      </c>
      <c r="F47" s="23" t="n">
        <f aca="true">IF(DATE($M$1,1,1)&gt;TODAY(),"",ROUND(SUMIFS(Transactions!$C$2:$C$2001,Transactions!$K$2:$K$2001,"Bank Accounts",Transactions!$A$2:$A$2001,"&lt;="&amp;DATE($M$1,2,0),Transactions!$G$2:$G$2001,"&lt;&gt;Exclude")-SUMIFS(Transactions!$C$2:$C$2001,Transactions!$J$2:$J$2001,"Bank Accounts",Transactions!$A$2:$A$2001,"&lt;="&amp;DATE($M$1,2,0),Transactions!$G$2:$G$2001,"&lt;&gt;Exclude")+SUMIFS('Journal Entries'!$D$2:$D$1001,'Journal Entries'!$I$2:$I$1001,"Bank Accounts",'Journal Entries'!$B$2:$B$1001,"&lt;="&amp;DATE($M$1,2,0))-SUMIFS('Journal Entries'!$E$2:$E$1001,'Journal Entries'!$I$2:$I$1001,"Bank Accounts",'Journal Entries'!$B$2:$B$1001,"&lt;="&amp;DATE($M$1,2,0)),2))</f>
        <v>3250</v>
      </c>
      <c r="H47" s="22" t="str">
        <f aca="false">IF(I47="","",MID(INDEX('Chart of Accounts'!$A$2:$A$57,MATCH(LARGE('Chart of Accounts'!$K$2:$K$57,1),'Chart of Accounts'!$K$2:$K$57,0)),6,99))</f>
        <v>Contract Labor</v>
      </c>
      <c r="I47" s="23" t="n">
        <f aca="false">IFERROR(ROUND(LARGE('Chart of Accounts'!$K$2:$K$57,1),2),"")</f>
        <v>320</v>
      </c>
      <c r="K47" s="22" t="str">
        <f aca="false">IF(L47="","",MID(INDEX('Chart of Accounts'!$A$2:$A$57,MATCH(LARGE('Chart of Accounts'!$L$2:$L$57,1),'Chart of Accounts'!$L$2:$L$57,0)),6,99))</f>
        <v>Services</v>
      </c>
      <c r="L47" s="23" t="n">
        <f aca="false">IFERROR(ROUND(LARGE('Chart of Accounts'!$L$2:$L$57,1),2),"")</f>
        <v>2250</v>
      </c>
    </row>
    <row r="48" customFormat="false" ht="15" hidden="false" customHeight="false" outlineLevel="0" collapsed="false">
      <c r="B48" s="22" t="s">
        <v>14</v>
      </c>
      <c r="C48" s="23" t="n">
        <f aca="true">IF(DATE($M$1,2,1)&gt;TODAY(),"",ROUND(SUMIFS(Transactions!$C$2:$C$2001,Transactions!$I$2:$I$2001,"Income",Transactions!$A$2:$A$2001,"&gt;="&amp;DATE($M$1,2,1),Transactions!$A$2:$A$2001,"&lt;="&amp;DATE($M$1,3,0),Transactions!$G$2:$G$2001,"&lt;&gt;Exclude")+SUMIFS('Journal Entries'!$E$2:$E$1001,'Journal Entries'!$H$2:$H$1001,"Income",'Journal Entries'!$B$2:$B$1001,"&gt;="&amp;DATE($M$1,2,1),'Journal Entries'!$B$2:$B$1001,"&lt;="&amp;DATE($M$1,3,0))-SUMIFS('Journal Entries'!$D$2:$D$1001,'Journal Entries'!$H$2:$H$1001,"Income",'Journal Entries'!$B$2:$B$1001,"&gt;="&amp;DATE($M$1,2,1),'Journal Entries'!$B$2:$B$1001,"&lt;="&amp;DATE($M$1,3,0)),2))</f>
        <v>0</v>
      </c>
      <c r="D48" s="23" t="n">
        <f aca="true">IF(DATE($M$1,2,1)&gt;TODAY(),"",ROUND(-SUMIFS(Transactions!$C$2:$C$2001,Transactions!$I$2:$I$2001,"Expense",Transactions!$A$2:$A$2001,"&gt;="&amp;DATE($M$1,2,1),Transactions!$A$2:$A$2001,"&lt;="&amp;DATE($M$1,3,0),Transactions!$G$2:$G$2001,"&lt;&gt;Exclude")+SUMIFS('Journal Entries'!$D$2:$D$1001,'Journal Entries'!$H$2:$H$1001,"Expense",'Journal Entries'!$B$2:$B$1001,"&gt;="&amp;DATE($M$1,2,1),'Journal Entries'!$B$2:$B$1001,"&lt;="&amp;DATE($M$1,3,0))-SUMIFS('Journal Entries'!$E$2:$E$1001,'Journal Entries'!$H$2:$H$1001,"Expense",'Journal Entries'!$B$2:$B$1001,"&gt;="&amp;DATE($M$1,2,1),'Journal Entries'!$B$2:$B$1001,"&lt;="&amp;DATE($M$1,3,0))+SUMIFS('Mileage &amp; Home Office'!$G$22:$G$1021,'Mileage &amp; Home Office'!$A$22:$A$1021,"&gt;="&amp;DATE($M$1,2,1),'Mileage &amp; Home Office'!$A$22:$A$1021,"&lt;="&amp;DATE($M$1,3,0)),2))</f>
        <v>0</v>
      </c>
      <c r="E48" s="23" t="n">
        <f aca="true">IF(DATE($M$1,2,1)&gt;TODAY(),"",C48-D48)</f>
        <v>0</v>
      </c>
      <c r="F48" s="23" t="n">
        <f aca="true">IF(DATE($M$1,2,1)&gt;TODAY(),"",ROUND(SUMIFS(Transactions!$C$2:$C$2001,Transactions!$K$2:$K$2001,"Bank Accounts",Transactions!$A$2:$A$2001,"&lt;="&amp;DATE($M$1,3,0),Transactions!$G$2:$G$2001,"&lt;&gt;Exclude")-SUMIFS(Transactions!$C$2:$C$2001,Transactions!$J$2:$J$2001,"Bank Accounts",Transactions!$A$2:$A$2001,"&lt;="&amp;DATE($M$1,3,0),Transactions!$G$2:$G$2001,"&lt;&gt;Exclude")+SUMIFS('Journal Entries'!$D$2:$D$1001,'Journal Entries'!$I$2:$I$1001,"Bank Accounts",'Journal Entries'!$B$2:$B$1001,"&lt;="&amp;DATE($M$1,3,0))-SUMIFS('Journal Entries'!$E$2:$E$1001,'Journal Entries'!$I$2:$I$1001,"Bank Accounts",'Journal Entries'!$B$2:$B$1001,"&lt;="&amp;DATE($M$1,3,0)),2))</f>
        <v>3250</v>
      </c>
      <c r="H48" s="22" t="str">
        <f aca="false">IF(I48="","",MID(INDEX('Chart of Accounts'!$A$2:$A$57,MATCH(LARGE('Chart of Accounts'!$K$2:$K$57,2),'Chart of Accounts'!$K$2:$K$57,0)),6,99))</f>
        <v>Insurance</v>
      </c>
      <c r="I48" s="23" t="n">
        <f aca="false">IFERROR(ROUND(LARGE('Chart of Accounts'!$K$2:$K$57,2),2),"")</f>
        <v>112.5</v>
      </c>
      <c r="K48" s="22" t="str">
        <f aca="false">IF(L48="","",MID(INDEX('Chart of Accounts'!$A$2:$A$57,MATCH(LARGE('Chart of Accounts'!$L$2:$L$57,2),'Chart of Accounts'!$L$2:$L$57,0)),6,99))</f>
        <v/>
      </c>
      <c r="L48" s="23" t="str">
        <f aca="false">IFERROR(ROUND(LARGE('Chart of Accounts'!$L$2:$L$57,2),2),"")</f>
        <v/>
      </c>
    </row>
    <row r="49" customFormat="false" ht="15" hidden="false" customHeight="false" outlineLevel="0" collapsed="false">
      <c r="B49" s="22" t="s">
        <v>15</v>
      </c>
      <c r="C49" s="23" t="n">
        <f aca="true">IF(DATE($M$1,3,1)&gt;TODAY(),"",ROUND(SUMIFS(Transactions!$C$2:$C$2001,Transactions!$I$2:$I$2001,"Income",Transactions!$A$2:$A$2001,"&gt;="&amp;DATE($M$1,3,1),Transactions!$A$2:$A$2001,"&lt;="&amp;DATE($M$1,4,0),Transactions!$G$2:$G$2001,"&lt;&gt;Exclude")+SUMIFS('Journal Entries'!$E$2:$E$1001,'Journal Entries'!$H$2:$H$1001,"Income",'Journal Entries'!$B$2:$B$1001,"&gt;="&amp;DATE($M$1,3,1),'Journal Entries'!$B$2:$B$1001,"&lt;="&amp;DATE($M$1,4,0))-SUMIFS('Journal Entries'!$D$2:$D$1001,'Journal Entries'!$H$2:$H$1001,"Income",'Journal Entries'!$B$2:$B$1001,"&gt;="&amp;DATE($M$1,3,1),'Journal Entries'!$B$2:$B$1001,"&lt;="&amp;DATE($M$1,4,0)),2))</f>
        <v>0</v>
      </c>
      <c r="D49" s="23" t="n">
        <f aca="true">IF(DATE($M$1,3,1)&gt;TODAY(),"",ROUND(-SUMIFS(Transactions!$C$2:$C$2001,Transactions!$I$2:$I$2001,"Expense",Transactions!$A$2:$A$2001,"&gt;="&amp;DATE($M$1,3,1),Transactions!$A$2:$A$2001,"&lt;="&amp;DATE($M$1,4,0),Transactions!$G$2:$G$2001,"&lt;&gt;Exclude")+SUMIFS('Journal Entries'!$D$2:$D$1001,'Journal Entries'!$H$2:$H$1001,"Expense",'Journal Entries'!$B$2:$B$1001,"&gt;="&amp;DATE($M$1,3,1),'Journal Entries'!$B$2:$B$1001,"&lt;="&amp;DATE($M$1,4,0))-SUMIFS('Journal Entries'!$E$2:$E$1001,'Journal Entries'!$H$2:$H$1001,"Expense",'Journal Entries'!$B$2:$B$1001,"&gt;="&amp;DATE($M$1,3,1),'Journal Entries'!$B$2:$B$1001,"&lt;="&amp;DATE($M$1,4,0))+SUMIFS('Mileage &amp; Home Office'!$G$22:$G$1021,'Mileage &amp; Home Office'!$A$22:$A$1021,"&gt;="&amp;DATE($M$1,3,1),'Mileage &amp; Home Office'!$A$22:$A$1021,"&lt;="&amp;DATE($M$1,4,0)),2))</f>
        <v>0</v>
      </c>
      <c r="E49" s="23" t="n">
        <f aca="true">IF(DATE($M$1,3,1)&gt;TODAY(),"",C49-D49)</f>
        <v>0</v>
      </c>
      <c r="F49" s="23" t="n">
        <f aca="true">IF(DATE($M$1,3,1)&gt;TODAY(),"",ROUND(SUMIFS(Transactions!$C$2:$C$2001,Transactions!$K$2:$K$2001,"Bank Accounts",Transactions!$A$2:$A$2001,"&lt;="&amp;DATE($M$1,4,0),Transactions!$G$2:$G$2001,"&lt;&gt;Exclude")-SUMIFS(Transactions!$C$2:$C$2001,Transactions!$J$2:$J$2001,"Bank Accounts",Transactions!$A$2:$A$2001,"&lt;="&amp;DATE($M$1,4,0),Transactions!$G$2:$G$2001,"&lt;&gt;Exclude")+SUMIFS('Journal Entries'!$D$2:$D$1001,'Journal Entries'!$I$2:$I$1001,"Bank Accounts",'Journal Entries'!$B$2:$B$1001,"&lt;="&amp;DATE($M$1,4,0))-SUMIFS('Journal Entries'!$E$2:$E$1001,'Journal Entries'!$I$2:$I$1001,"Bank Accounts",'Journal Entries'!$B$2:$B$1001,"&lt;="&amp;DATE($M$1,4,0)),2))</f>
        <v>3250</v>
      </c>
      <c r="H49" s="22" t="str">
        <f aca="false">IF(I49="","",MID(INDEX('Chart of Accounts'!$A$2:$A$57,MATCH(LARGE('Chart of Accounts'!$K$2:$K$57,3),'Chart of Accounts'!$K$2:$K$57,0)),6,99))</f>
        <v>Supplies</v>
      </c>
      <c r="I49" s="23" t="n">
        <f aca="false">IFERROR(ROUND(LARGE('Chart of Accounts'!$K$2:$K$57,3),2),"")</f>
        <v>86.4</v>
      </c>
      <c r="K49" s="22" t="str">
        <f aca="false">IF(L49="","",MID(INDEX('Chart of Accounts'!$A$2:$A$57,MATCH(LARGE('Chart of Accounts'!$L$2:$L$57,3),'Chart of Accounts'!$L$2:$L$57,0)),6,99))</f>
        <v/>
      </c>
      <c r="L49" s="23" t="str">
        <f aca="false">IFERROR(ROUND(LARGE('Chart of Accounts'!$L$2:$L$57,3),2),"")</f>
        <v/>
      </c>
    </row>
    <row r="50" customFormat="false" ht="15" hidden="false" customHeight="false" outlineLevel="0" collapsed="false">
      <c r="B50" s="22" t="s">
        <v>16</v>
      </c>
      <c r="C50" s="23" t="n">
        <f aca="true">IF(DATE($M$1,4,1)&gt;TODAY(),"",ROUND(SUMIFS(Transactions!$C$2:$C$2001,Transactions!$I$2:$I$2001,"Income",Transactions!$A$2:$A$2001,"&gt;="&amp;DATE($M$1,4,1),Transactions!$A$2:$A$2001,"&lt;="&amp;DATE($M$1,5,0),Transactions!$G$2:$G$2001,"&lt;&gt;Exclude")+SUMIFS('Journal Entries'!$E$2:$E$1001,'Journal Entries'!$H$2:$H$1001,"Income",'Journal Entries'!$B$2:$B$1001,"&gt;="&amp;DATE($M$1,4,1),'Journal Entries'!$B$2:$B$1001,"&lt;="&amp;DATE($M$1,5,0))-SUMIFS('Journal Entries'!$D$2:$D$1001,'Journal Entries'!$H$2:$H$1001,"Income",'Journal Entries'!$B$2:$B$1001,"&gt;="&amp;DATE($M$1,4,1),'Journal Entries'!$B$2:$B$1001,"&lt;="&amp;DATE($M$1,5,0)),2))</f>
        <v>0</v>
      </c>
      <c r="D50" s="23" t="n">
        <f aca="true">IF(DATE($M$1,4,1)&gt;TODAY(),"",ROUND(-SUMIFS(Transactions!$C$2:$C$2001,Transactions!$I$2:$I$2001,"Expense",Transactions!$A$2:$A$2001,"&gt;="&amp;DATE($M$1,4,1),Transactions!$A$2:$A$2001,"&lt;="&amp;DATE($M$1,5,0),Transactions!$G$2:$G$2001,"&lt;&gt;Exclude")+SUMIFS('Journal Entries'!$D$2:$D$1001,'Journal Entries'!$H$2:$H$1001,"Expense",'Journal Entries'!$B$2:$B$1001,"&gt;="&amp;DATE($M$1,4,1),'Journal Entries'!$B$2:$B$1001,"&lt;="&amp;DATE($M$1,5,0))-SUMIFS('Journal Entries'!$E$2:$E$1001,'Journal Entries'!$H$2:$H$1001,"Expense",'Journal Entries'!$B$2:$B$1001,"&gt;="&amp;DATE($M$1,4,1),'Journal Entries'!$B$2:$B$1001,"&lt;="&amp;DATE($M$1,5,0))+SUMIFS('Mileage &amp; Home Office'!$G$22:$G$1021,'Mileage &amp; Home Office'!$A$22:$A$1021,"&gt;="&amp;DATE($M$1,4,1),'Mileage &amp; Home Office'!$A$22:$A$1021,"&lt;="&amp;DATE($M$1,5,0)),2))</f>
        <v>0</v>
      </c>
      <c r="E50" s="23" t="n">
        <f aca="true">IF(DATE($M$1,4,1)&gt;TODAY(),"",C50-D50)</f>
        <v>0</v>
      </c>
      <c r="F50" s="23" t="n">
        <f aca="true">IF(DATE($M$1,4,1)&gt;TODAY(),"",ROUND(SUMIFS(Transactions!$C$2:$C$2001,Transactions!$K$2:$K$2001,"Bank Accounts",Transactions!$A$2:$A$2001,"&lt;="&amp;DATE($M$1,5,0),Transactions!$G$2:$G$2001,"&lt;&gt;Exclude")-SUMIFS(Transactions!$C$2:$C$2001,Transactions!$J$2:$J$2001,"Bank Accounts",Transactions!$A$2:$A$2001,"&lt;="&amp;DATE($M$1,5,0),Transactions!$G$2:$G$2001,"&lt;&gt;Exclude")+SUMIFS('Journal Entries'!$D$2:$D$1001,'Journal Entries'!$I$2:$I$1001,"Bank Accounts",'Journal Entries'!$B$2:$B$1001,"&lt;="&amp;DATE($M$1,5,0))-SUMIFS('Journal Entries'!$E$2:$E$1001,'Journal Entries'!$I$2:$I$1001,"Bank Accounts",'Journal Entries'!$B$2:$B$1001,"&lt;="&amp;DATE($M$1,5,0)),2))</f>
        <v>3250</v>
      </c>
      <c r="H50" s="22" t="str">
        <f aca="false">IF(I50="","",MID(INDEX('Chart of Accounts'!$A$2:$A$57,MATCH(LARGE('Chart of Accounts'!$K$2:$K$57,4),'Chart of Accounts'!$K$2:$K$57,0)),6,99))</f>
        <v>Advertising &amp; Marketing</v>
      </c>
      <c r="I50" s="23" t="n">
        <f aca="false">IFERROR(ROUND(LARGE('Chart of Accounts'!$K$2:$K$57,4),2),"")</f>
        <v>75</v>
      </c>
      <c r="K50" s="22" t="str">
        <f aca="false">IF(L50="","",MID(INDEX('Chart of Accounts'!$A$2:$A$57,MATCH(LARGE('Chart of Accounts'!$L$2:$L$57,4),'Chart of Accounts'!$L$2:$L$57,0)),6,99))</f>
        <v/>
      </c>
      <c r="L50" s="23" t="str">
        <f aca="false">IFERROR(ROUND(LARGE('Chart of Accounts'!$L$2:$L$57,4),2),"")</f>
        <v/>
      </c>
    </row>
    <row r="51" customFormat="false" ht="15" hidden="false" customHeight="false" outlineLevel="0" collapsed="false">
      <c r="B51" s="22" t="s">
        <v>17</v>
      </c>
      <c r="C51" s="23" t="n">
        <f aca="true">IF(DATE($M$1,5,1)&gt;TODAY(),"",ROUND(SUMIFS(Transactions!$C$2:$C$2001,Transactions!$I$2:$I$2001,"Income",Transactions!$A$2:$A$2001,"&gt;="&amp;DATE($M$1,5,1),Transactions!$A$2:$A$2001,"&lt;="&amp;DATE($M$1,6,0),Transactions!$G$2:$G$2001,"&lt;&gt;Exclude")+SUMIFS('Journal Entries'!$E$2:$E$1001,'Journal Entries'!$H$2:$H$1001,"Income",'Journal Entries'!$B$2:$B$1001,"&gt;="&amp;DATE($M$1,5,1),'Journal Entries'!$B$2:$B$1001,"&lt;="&amp;DATE($M$1,6,0))-SUMIFS('Journal Entries'!$D$2:$D$1001,'Journal Entries'!$H$2:$H$1001,"Income",'Journal Entries'!$B$2:$B$1001,"&gt;="&amp;DATE($M$1,5,1),'Journal Entries'!$B$2:$B$1001,"&lt;="&amp;DATE($M$1,6,0)),2))</f>
        <v>0</v>
      </c>
      <c r="D51" s="23" t="n">
        <f aca="true">IF(DATE($M$1,5,1)&gt;TODAY(),"",ROUND(-SUMIFS(Transactions!$C$2:$C$2001,Transactions!$I$2:$I$2001,"Expense",Transactions!$A$2:$A$2001,"&gt;="&amp;DATE($M$1,5,1),Transactions!$A$2:$A$2001,"&lt;="&amp;DATE($M$1,6,0),Transactions!$G$2:$G$2001,"&lt;&gt;Exclude")+SUMIFS('Journal Entries'!$D$2:$D$1001,'Journal Entries'!$H$2:$H$1001,"Expense",'Journal Entries'!$B$2:$B$1001,"&gt;="&amp;DATE($M$1,5,1),'Journal Entries'!$B$2:$B$1001,"&lt;="&amp;DATE($M$1,6,0))-SUMIFS('Journal Entries'!$E$2:$E$1001,'Journal Entries'!$H$2:$H$1001,"Expense",'Journal Entries'!$B$2:$B$1001,"&gt;="&amp;DATE($M$1,5,1),'Journal Entries'!$B$2:$B$1001,"&lt;="&amp;DATE($M$1,6,0))+SUMIFS('Mileage &amp; Home Office'!$G$22:$G$1021,'Mileage &amp; Home Office'!$A$22:$A$1021,"&gt;="&amp;DATE($M$1,5,1),'Mileage &amp; Home Office'!$A$22:$A$1021,"&lt;="&amp;DATE($M$1,6,0)),2))</f>
        <v>0</v>
      </c>
      <c r="E51" s="23" t="n">
        <f aca="true">IF(DATE($M$1,5,1)&gt;TODAY(),"",C51-D51)</f>
        <v>0</v>
      </c>
      <c r="F51" s="23" t="n">
        <f aca="true">IF(DATE($M$1,5,1)&gt;TODAY(),"",ROUND(SUMIFS(Transactions!$C$2:$C$2001,Transactions!$K$2:$K$2001,"Bank Accounts",Transactions!$A$2:$A$2001,"&lt;="&amp;DATE($M$1,6,0),Transactions!$G$2:$G$2001,"&lt;&gt;Exclude")-SUMIFS(Transactions!$C$2:$C$2001,Transactions!$J$2:$J$2001,"Bank Accounts",Transactions!$A$2:$A$2001,"&lt;="&amp;DATE($M$1,6,0),Transactions!$G$2:$G$2001,"&lt;&gt;Exclude")+SUMIFS('Journal Entries'!$D$2:$D$1001,'Journal Entries'!$I$2:$I$1001,"Bank Accounts",'Journal Entries'!$B$2:$B$1001,"&lt;="&amp;DATE($M$1,6,0))-SUMIFS('Journal Entries'!$E$2:$E$1001,'Journal Entries'!$I$2:$I$1001,"Bank Accounts",'Journal Entries'!$B$2:$B$1001,"&lt;="&amp;DATE($M$1,6,0)),2))</f>
        <v>3250</v>
      </c>
      <c r="H51" s="22" t="str">
        <f aca="false">IF(I51="","",MID(INDEX('Chart of Accounts'!$A$2:$A$57,MATCH(LARGE('Chart of Accounts'!$K$2:$K$57,5),'Chart of Accounts'!$K$2:$K$57,0)),6,99))</f>
        <v>Software &amp; Subscriptions</v>
      </c>
      <c r="I51" s="23" t="n">
        <f aca="false">IFERROR(ROUND(LARGE('Chart of Accounts'!$K$2:$K$57,5),2),"")</f>
        <v>73.99</v>
      </c>
    </row>
    <row r="52" customFormat="false" ht="15" hidden="false" customHeight="false" outlineLevel="0" collapsed="false">
      <c r="B52" s="22" t="s">
        <v>18</v>
      </c>
      <c r="C52" s="23" t="n">
        <f aca="true">IF(DATE($M$1,6,1)&gt;TODAY(),"",ROUND(SUMIFS(Transactions!$C$2:$C$2001,Transactions!$I$2:$I$2001,"Income",Transactions!$A$2:$A$2001,"&gt;="&amp;DATE($M$1,6,1),Transactions!$A$2:$A$2001,"&lt;="&amp;DATE($M$1,7,0),Transactions!$G$2:$G$2001,"&lt;&gt;Exclude")+SUMIFS('Journal Entries'!$E$2:$E$1001,'Journal Entries'!$H$2:$H$1001,"Income",'Journal Entries'!$B$2:$B$1001,"&gt;="&amp;DATE($M$1,6,1),'Journal Entries'!$B$2:$B$1001,"&lt;="&amp;DATE($M$1,7,0))-SUMIFS('Journal Entries'!$D$2:$D$1001,'Journal Entries'!$H$2:$H$1001,"Income",'Journal Entries'!$B$2:$B$1001,"&gt;="&amp;DATE($M$1,6,1),'Journal Entries'!$B$2:$B$1001,"&lt;="&amp;DATE($M$1,7,0)),2))</f>
        <v>0</v>
      </c>
      <c r="D52" s="23" t="n">
        <f aca="true">IF(DATE($M$1,6,1)&gt;TODAY(),"",ROUND(-SUMIFS(Transactions!$C$2:$C$2001,Transactions!$I$2:$I$2001,"Expense",Transactions!$A$2:$A$2001,"&gt;="&amp;DATE($M$1,6,1),Transactions!$A$2:$A$2001,"&lt;="&amp;DATE($M$1,7,0),Transactions!$G$2:$G$2001,"&lt;&gt;Exclude")+SUMIFS('Journal Entries'!$D$2:$D$1001,'Journal Entries'!$H$2:$H$1001,"Expense",'Journal Entries'!$B$2:$B$1001,"&gt;="&amp;DATE($M$1,6,1),'Journal Entries'!$B$2:$B$1001,"&lt;="&amp;DATE($M$1,7,0))-SUMIFS('Journal Entries'!$E$2:$E$1001,'Journal Entries'!$H$2:$H$1001,"Expense",'Journal Entries'!$B$2:$B$1001,"&gt;="&amp;DATE($M$1,6,1),'Journal Entries'!$B$2:$B$1001,"&lt;="&amp;DATE($M$1,7,0))+SUMIFS('Mileage &amp; Home Office'!$G$22:$G$1021,'Mileage &amp; Home Office'!$A$22:$A$1021,"&gt;="&amp;DATE($M$1,6,1),'Mileage &amp; Home Office'!$A$22:$A$1021,"&lt;="&amp;DATE($M$1,7,0)),2))</f>
        <v>0</v>
      </c>
      <c r="E52" s="23" t="n">
        <f aca="true">IF(DATE($M$1,6,1)&gt;TODAY(),"",C52-D52)</f>
        <v>0</v>
      </c>
      <c r="F52" s="23" t="n">
        <f aca="true">IF(DATE($M$1,6,1)&gt;TODAY(),"",ROUND(SUMIFS(Transactions!$C$2:$C$2001,Transactions!$K$2:$K$2001,"Bank Accounts",Transactions!$A$2:$A$2001,"&lt;="&amp;DATE($M$1,7,0),Transactions!$G$2:$G$2001,"&lt;&gt;Exclude")-SUMIFS(Transactions!$C$2:$C$2001,Transactions!$J$2:$J$2001,"Bank Accounts",Transactions!$A$2:$A$2001,"&lt;="&amp;DATE($M$1,7,0),Transactions!$G$2:$G$2001,"&lt;&gt;Exclude")+SUMIFS('Journal Entries'!$D$2:$D$1001,'Journal Entries'!$I$2:$I$1001,"Bank Accounts",'Journal Entries'!$B$2:$B$1001,"&lt;="&amp;DATE($M$1,7,0))-SUMIFS('Journal Entries'!$E$2:$E$1001,'Journal Entries'!$I$2:$I$1001,"Bank Accounts",'Journal Entries'!$B$2:$B$1001,"&lt;="&amp;DATE($M$1,7,0)),2))</f>
        <v>3250</v>
      </c>
      <c r="H52" s="22" t="str">
        <f aca="false">IF(I52="","",MID(INDEX('Chart of Accounts'!$A$2:$A$57,MATCH(LARGE('Chart of Accounts'!$K$2:$K$57,6),'Chart of Accounts'!$K$2:$K$57,0)),6,99))</f>
        <v>Car &amp; Mileage</v>
      </c>
      <c r="I52" s="23" t="n">
        <f aca="false">IFERROR(ROUND(LARGE('Chart of Accounts'!$K$2:$K$57,6),2),"")</f>
        <v>31.92</v>
      </c>
    </row>
    <row r="53" customFormat="false" ht="15" hidden="false" customHeight="false" outlineLevel="0" collapsed="false">
      <c r="B53" s="22" t="s">
        <v>19</v>
      </c>
      <c r="C53" s="23" t="n">
        <f aca="true">IF(DATE($M$1,7,1)&gt;TODAY(),"",ROUND(SUMIFS(Transactions!$C$2:$C$2001,Transactions!$I$2:$I$2001,"Income",Transactions!$A$2:$A$2001,"&gt;="&amp;DATE($M$1,7,1),Transactions!$A$2:$A$2001,"&lt;="&amp;DATE($M$1,8,0),Transactions!$G$2:$G$2001,"&lt;&gt;Exclude")+SUMIFS('Journal Entries'!$E$2:$E$1001,'Journal Entries'!$H$2:$H$1001,"Income",'Journal Entries'!$B$2:$B$1001,"&gt;="&amp;DATE($M$1,7,1),'Journal Entries'!$B$2:$B$1001,"&lt;="&amp;DATE($M$1,8,0))-SUMIFS('Journal Entries'!$D$2:$D$1001,'Journal Entries'!$H$2:$H$1001,"Income",'Journal Entries'!$B$2:$B$1001,"&gt;="&amp;DATE($M$1,7,1),'Journal Entries'!$B$2:$B$1001,"&lt;="&amp;DATE($M$1,8,0)),2))</f>
        <v>0</v>
      </c>
      <c r="D53" s="23" t="n">
        <f aca="true">IF(DATE($M$1,7,1)&gt;TODAY(),"",ROUND(-SUMIFS(Transactions!$C$2:$C$2001,Transactions!$I$2:$I$2001,"Expense",Transactions!$A$2:$A$2001,"&gt;="&amp;DATE($M$1,7,1),Transactions!$A$2:$A$2001,"&lt;="&amp;DATE($M$1,8,0),Transactions!$G$2:$G$2001,"&lt;&gt;Exclude")+SUMIFS('Journal Entries'!$D$2:$D$1001,'Journal Entries'!$H$2:$H$1001,"Expense",'Journal Entries'!$B$2:$B$1001,"&gt;="&amp;DATE($M$1,7,1),'Journal Entries'!$B$2:$B$1001,"&lt;="&amp;DATE($M$1,8,0))-SUMIFS('Journal Entries'!$E$2:$E$1001,'Journal Entries'!$H$2:$H$1001,"Expense",'Journal Entries'!$B$2:$B$1001,"&gt;="&amp;DATE($M$1,7,1),'Journal Entries'!$B$2:$B$1001,"&lt;="&amp;DATE($M$1,8,0))+SUMIFS('Mileage &amp; Home Office'!$G$22:$G$1021,'Mileage &amp; Home Office'!$A$22:$A$1021,"&gt;="&amp;DATE($M$1,7,1),'Mileage &amp; Home Office'!$A$22:$A$1021,"&lt;="&amp;DATE($M$1,8,0)),2))</f>
        <v>0</v>
      </c>
      <c r="E53" s="23" t="n">
        <f aca="true">IF(DATE($M$1,7,1)&gt;TODAY(),"",C53-D53)</f>
        <v>0</v>
      </c>
      <c r="F53" s="23" t="n">
        <f aca="true">IF(DATE($M$1,7,1)&gt;TODAY(),"",ROUND(SUMIFS(Transactions!$C$2:$C$2001,Transactions!$K$2:$K$2001,"Bank Accounts",Transactions!$A$2:$A$2001,"&lt;="&amp;DATE($M$1,8,0),Transactions!$G$2:$G$2001,"&lt;&gt;Exclude")-SUMIFS(Transactions!$C$2:$C$2001,Transactions!$J$2:$J$2001,"Bank Accounts",Transactions!$A$2:$A$2001,"&lt;="&amp;DATE($M$1,8,0),Transactions!$G$2:$G$2001,"&lt;&gt;Exclude")+SUMIFS('Journal Entries'!$D$2:$D$1001,'Journal Entries'!$I$2:$I$1001,"Bank Accounts",'Journal Entries'!$B$2:$B$1001,"&lt;="&amp;DATE($M$1,8,0))-SUMIFS('Journal Entries'!$E$2:$E$1001,'Journal Entries'!$I$2:$I$1001,"Bank Accounts",'Journal Entries'!$B$2:$B$1001,"&lt;="&amp;DATE($M$1,8,0)),2))</f>
        <v>3250</v>
      </c>
    </row>
    <row r="54" customFormat="false" ht="15" hidden="false" customHeight="false" outlineLevel="0" collapsed="false">
      <c r="B54" s="22" t="s">
        <v>20</v>
      </c>
      <c r="C54" s="23" t="n">
        <f aca="true">IF(DATE($M$1,8,1)&gt;TODAY(),"",ROUND(SUMIFS(Transactions!$C$2:$C$2001,Transactions!$I$2:$I$2001,"Income",Transactions!$A$2:$A$2001,"&gt;="&amp;DATE($M$1,8,1),Transactions!$A$2:$A$2001,"&lt;="&amp;DATE($M$1,9,0),Transactions!$G$2:$G$2001,"&lt;&gt;Exclude")+SUMIFS('Journal Entries'!$E$2:$E$1001,'Journal Entries'!$H$2:$H$1001,"Income",'Journal Entries'!$B$2:$B$1001,"&gt;="&amp;DATE($M$1,8,1),'Journal Entries'!$B$2:$B$1001,"&lt;="&amp;DATE($M$1,9,0))-SUMIFS('Journal Entries'!$D$2:$D$1001,'Journal Entries'!$H$2:$H$1001,"Income",'Journal Entries'!$B$2:$B$1001,"&gt;="&amp;DATE($M$1,8,1),'Journal Entries'!$B$2:$B$1001,"&lt;="&amp;DATE($M$1,9,0)),2))</f>
        <v>0</v>
      </c>
      <c r="D54" s="23" t="n">
        <f aca="true">IF(DATE($M$1,8,1)&gt;TODAY(),"",ROUND(-SUMIFS(Transactions!$C$2:$C$2001,Transactions!$I$2:$I$2001,"Expense",Transactions!$A$2:$A$2001,"&gt;="&amp;DATE($M$1,8,1),Transactions!$A$2:$A$2001,"&lt;="&amp;DATE($M$1,9,0),Transactions!$G$2:$G$2001,"&lt;&gt;Exclude")+SUMIFS('Journal Entries'!$D$2:$D$1001,'Journal Entries'!$H$2:$H$1001,"Expense",'Journal Entries'!$B$2:$B$1001,"&gt;="&amp;DATE($M$1,8,1),'Journal Entries'!$B$2:$B$1001,"&lt;="&amp;DATE($M$1,9,0))-SUMIFS('Journal Entries'!$E$2:$E$1001,'Journal Entries'!$H$2:$H$1001,"Expense",'Journal Entries'!$B$2:$B$1001,"&gt;="&amp;DATE($M$1,8,1),'Journal Entries'!$B$2:$B$1001,"&lt;="&amp;DATE($M$1,9,0))+SUMIFS('Mileage &amp; Home Office'!$G$22:$G$1021,'Mileage &amp; Home Office'!$A$22:$A$1021,"&gt;="&amp;DATE($M$1,8,1),'Mileage &amp; Home Office'!$A$22:$A$1021,"&lt;="&amp;DATE($M$1,9,0)),2))</f>
        <v>0</v>
      </c>
      <c r="E54" s="23" t="n">
        <f aca="true">IF(DATE($M$1,8,1)&gt;TODAY(),"",C54-D54)</f>
        <v>0</v>
      </c>
      <c r="F54" s="23" t="n">
        <f aca="true">IF(DATE($M$1,8,1)&gt;TODAY(),"",ROUND(SUMIFS(Transactions!$C$2:$C$2001,Transactions!$K$2:$K$2001,"Bank Accounts",Transactions!$A$2:$A$2001,"&lt;="&amp;DATE($M$1,9,0),Transactions!$G$2:$G$2001,"&lt;&gt;Exclude")-SUMIFS(Transactions!$C$2:$C$2001,Transactions!$J$2:$J$2001,"Bank Accounts",Transactions!$A$2:$A$2001,"&lt;="&amp;DATE($M$1,9,0),Transactions!$G$2:$G$2001,"&lt;&gt;Exclude")+SUMIFS('Journal Entries'!$D$2:$D$1001,'Journal Entries'!$I$2:$I$1001,"Bank Accounts",'Journal Entries'!$B$2:$B$1001,"&lt;="&amp;DATE($M$1,9,0))-SUMIFS('Journal Entries'!$E$2:$E$1001,'Journal Entries'!$I$2:$I$1001,"Bank Accounts",'Journal Entries'!$B$2:$B$1001,"&lt;="&amp;DATE($M$1,9,0)),2))</f>
        <v>3250</v>
      </c>
    </row>
    <row r="55" customFormat="false" ht="15" hidden="false" customHeight="false" outlineLevel="0" collapsed="false">
      <c r="B55" s="22" t="s">
        <v>21</v>
      </c>
      <c r="C55" s="23" t="n">
        <f aca="true">IF(DATE($M$1,9,1)&gt;TODAY(),"",ROUND(SUMIFS(Transactions!$C$2:$C$2001,Transactions!$I$2:$I$2001,"Income",Transactions!$A$2:$A$2001,"&gt;="&amp;DATE($M$1,9,1),Transactions!$A$2:$A$2001,"&lt;="&amp;DATE($M$1,10,0),Transactions!$G$2:$G$2001,"&lt;&gt;Exclude")+SUMIFS('Journal Entries'!$E$2:$E$1001,'Journal Entries'!$H$2:$H$1001,"Income",'Journal Entries'!$B$2:$B$1001,"&gt;="&amp;DATE($M$1,9,1),'Journal Entries'!$B$2:$B$1001,"&lt;="&amp;DATE($M$1,10,0))-SUMIFS('Journal Entries'!$D$2:$D$1001,'Journal Entries'!$H$2:$H$1001,"Income",'Journal Entries'!$B$2:$B$1001,"&gt;="&amp;DATE($M$1,9,1),'Journal Entries'!$B$2:$B$1001,"&lt;="&amp;DATE($M$1,10,0)),2))</f>
        <v>0</v>
      </c>
      <c r="D55" s="23" t="n">
        <f aca="true">IF(DATE($M$1,9,1)&gt;TODAY(),"",ROUND(-SUMIFS(Transactions!$C$2:$C$2001,Transactions!$I$2:$I$2001,"Expense",Transactions!$A$2:$A$2001,"&gt;="&amp;DATE($M$1,9,1),Transactions!$A$2:$A$2001,"&lt;="&amp;DATE($M$1,10,0),Transactions!$G$2:$G$2001,"&lt;&gt;Exclude")+SUMIFS('Journal Entries'!$D$2:$D$1001,'Journal Entries'!$H$2:$H$1001,"Expense",'Journal Entries'!$B$2:$B$1001,"&gt;="&amp;DATE($M$1,9,1),'Journal Entries'!$B$2:$B$1001,"&lt;="&amp;DATE($M$1,10,0))-SUMIFS('Journal Entries'!$E$2:$E$1001,'Journal Entries'!$H$2:$H$1001,"Expense",'Journal Entries'!$B$2:$B$1001,"&gt;="&amp;DATE($M$1,9,1),'Journal Entries'!$B$2:$B$1001,"&lt;="&amp;DATE($M$1,10,0))+SUMIFS('Mileage &amp; Home Office'!$G$22:$G$1021,'Mileage &amp; Home Office'!$A$22:$A$1021,"&gt;="&amp;DATE($M$1,9,1),'Mileage &amp; Home Office'!$A$22:$A$1021,"&lt;="&amp;DATE($M$1,10,0)),2))</f>
        <v>0</v>
      </c>
      <c r="E55" s="23" t="n">
        <f aca="true">IF(DATE($M$1,9,1)&gt;TODAY(),"",C55-D55)</f>
        <v>0</v>
      </c>
      <c r="F55" s="23" t="n">
        <f aca="true">IF(DATE($M$1,9,1)&gt;TODAY(),"",ROUND(SUMIFS(Transactions!$C$2:$C$2001,Transactions!$K$2:$K$2001,"Bank Accounts",Transactions!$A$2:$A$2001,"&lt;="&amp;DATE($M$1,10,0),Transactions!$G$2:$G$2001,"&lt;&gt;Exclude")-SUMIFS(Transactions!$C$2:$C$2001,Transactions!$J$2:$J$2001,"Bank Accounts",Transactions!$A$2:$A$2001,"&lt;="&amp;DATE($M$1,10,0),Transactions!$G$2:$G$2001,"&lt;&gt;Exclude")+SUMIFS('Journal Entries'!$D$2:$D$1001,'Journal Entries'!$I$2:$I$1001,"Bank Accounts",'Journal Entries'!$B$2:$B$1001,"&lt;="&amp;DATE($M$1,10,0))-SUMIFS('Journal Entries'!$E$2:$E$1001,'Journal Entries'!$I$2:$I$1001,"Bank Accounts",'Journal Entries'!$B$2:$B$1001,"&lt;="&amp;DATE($M$1,10,0)),2))</f>
        <v>3250</v>
      </c>
    </row>
    <row r="56" customFormat="false" ht="15" hidden="false" customHeight="false" outlineLevel="0" collapsed="false">
      <c r="B56" s="22" t="s">
        <v>22</v>
      </c>
      <c r="C56" s="23" t="n">
        <f aca="true">IF(DATE($M$1,10,1)&gt;TODAY(),"",ROUND(SUMIFS(Transactions!$C$2:$C$2001,Transactions!$I$2:$I$2001,"Income",Transactions!$A$2:$A$2001,"&gt;="&amp;DATE($M$1,10,1),Transactions!$A$2:$A$2001,"&lt;="&amp;DATE($M$1,11,0),Transactions!$G$2:$G$2001,"&lt;&gt;Exclude")+SUMIFS('Journal Entries'!$E$2:$E$1001,'Journal Entries'!$H$2:$H$1001,"Income",'Journal Entries'!$B$2:$B$1001,"&gt;="&amp;DATE($M$1,10,1),'Journal Entries'!$B$2:$B$1001,"&lt;="&amp;DATE($M$1,11,0))-SUMIFS('Journal Entries'!$D$2:$D$1001,'Journal Entries'!$H$2:$H$1001,"Income",'Journal Entries'!$B$2:$B$1001,"&gt;="&amp;DATE($M$1,10,1),'Journal Entries'!$B$2:$B$1001,"&lt;="&amp;DATE($M$1,11,0)),2))</f>
        <v>2250</v>
      </c>
      <c r="D56" s="23" t="n">
        <f aca="true">IF(DATE($M$1,10,1)&gt;TODAY(),"",ROUND(-SUMIFS(Transactions!$C$2:$C$2001,Transactions!$I$2:$I$2001,"Expense",Transactions!$A$2:$A$2001,"&gt;="&amp;DATE($M$1,10,1),Transactions!$A$2:$A$2001,"&lt;="&amp;DATE($M$1,11,0),Transactions!$G$2:$G$2001,"&lt;&gt;Exclude")+SUMIFS('Journal Entries'!$D$2:$D$1001,'Journal Entries'!$H$2:$H$1001,"Expense",'Journal Entries'!$B$2:$B$1001,"&gt;="&amp;DATE($M$1,10,1),'Journal Entries'!$B$2:$B$1001,"&lt;="&amp;DATE($M$1,11,0))-SUMIFS('Journal Entries'!$E$2:$E$1001,'Journal Entries'!$H$2:$H$1001,"Expense",'Journal Entries'!$B$2:$B$1001,"&gt;="&amp;DATE($M$1,10,1),'Journal Entries'!$B$2:$B$1001,"&lt;="&amp;DATE($M$1,11,0))+SUMIFS('Mileage &amp; Home Office'!$G$22:$G$1021,'Mileage &amp; Home Office'!$A$22:$A$1021,"&gt;="&amp;DATE($M$1,10,1),'Mileage &amp; Home Office'!$A$22:$A$1021,"&lt;="&amp;DATE($M$1,11,0)),2))</f>
        <v>708.56</v>
      </c>
      <c r="E56" s="23" t="n">
        <f aca="true">IF(DATE($M$1,10,1)&gt;TODAY(),"",C56-D56)</f>
        <v>1541.44</v>
      </c>
      <c r="F56" s="23" t="n">
        <f aca="true">IF(DATE($M$1,10,1)&gt;TODAY(),"",ROUND(SUMIFS(Transactions!$C$2:$C$2001,Transactions!$K$2:$K$2001,"Bank Accounts",Transactions!$A$2:$A$2001,"&lt;="&amp;DATE($M$1,11,0),Transactions!$G$2:$G$2001,"&lt;&gt;Exclude")-SUMIFS(Transactions!$C$2:$C$2001,Transactions!$J$2:$J$2001,"Bank Accounts",Transactions!$A$2:$A$2001,"&lt;="&amp;DATE($M$1,11,0),Transactions!$G$2:$G$2001,"&lt;&gt;Exclude")+SUMIFS('Journal Entries'!$D$2:$D$1001,'Journal Entries'!$I$2:$I$1001,"Bank Accounts",'Journal Entries'!$B$2:$B$1001,"&lt;="&amp;DATE($M$1,11,0))-SUMIFS('Journal Entries'!$E$2:$E$1001,'Journal Entries'!$I$2:$I$1001,"Bank Accounts",'Journal Entries'!$B$2:$B$1001,"&lt;="&amp;DATE($M$1,11,0)),2))</f>
        <v>3823.36</v>
      </c>
    </row>
    <row r="57" customFormat="false" ht="15" hidden="false" customHeight="false" outlineLevel="0" collapsed="false">
      <c r="B57" s="22" t="s">
        <v>23</v>
      </c>
      <c r="C57" s="23" t="str">
        <f aca="true">IF(DATE($M$1,11,1)&gt;TODAY(),"",ROUND(SUMIFS(Transactions!$C$2:$C$2001,Transactions!$I$2:$I$2001,"Income",Transactions!$A$2:$A$2001,"&gt;="&amp;DATE($M$1,11,1),Transactions!$A$2:$A$2001,"&lt;="&amp;DATE($M$1,12,0),Transactions!$G$2:$G$2001,"&lt;&gt;Exclude")+SUMIFS('Journal Entries'!$E$2:$E$1001,'Journal Entries'!$H$2:$H$1001,"Income",'Journal Entries'!$B$2:$B$1001,"&gt;="&amp;DATE($M$1,11,1),'Journal Entries'!$B$2:$B$1001,"&lt;="&amp;DATE($M$1,12,0))-SUMIFS('Journal Entries'!$D$2:$D$1001,'Journal Entries'!$H$2:$H$1001,"Income",'Journal Entries'!$B$2:$B$1001,"&gt;="&amp;DATE($M$1,11,1),'Journal Entries'!$B$2:$B$1001,"&lt;="&amp;DATE($M$1,12,0)),2))</f>
        <v/>
      </c>
      <c r="D57" s="23" t="str">
        <f aca="true">IF(DATE($M$1,11,1)&gt;TODAY(),"",ROUND(-SUMIFS(Transactions!$C$2:$C$2001,Transactions!$I$2:$I$2001,"Expense",Transactions!$A$2:$A$2001,"&gt;="&amp;DATE($M$1,11,1),Transactions!$A$2:$A$2001,"&lt;="&amp;DATE($M$1,12,0),Transactions!$G$2:$G$2001,"&lt;&gt;Exclude")+SUMIFS('Journal Entries'!$D$2:$D$1001,'Journal Entries'!$H$2:$H$1001,"Expense",'Journal Entries'!$B$2:$B$1001,"&gt;="&amp;DATE($M$1,11,1),'Journal Entries'!$B$2:$B$1001,"&lt;="&amp;DATE($M$1,12,0))-SUMIFS('Journal Entries'!$E$2:$E$1001,'Journal Entries'!$H$2:$H$1001,"Expense",'Journal Entries'!$B$2:$B$1001,"&gt;="&amp;DATE($M$1,11,1),'Journal Entries'!$B$2:$B$1001,"&lt;="&amp;DATE($M$1,12,0))+SUMIFS('Mileage &amp; Home Office'!$G$22:$G$1021,'Mileage &amp; Home Office'!$A$22:$A$1021,"&gt;="&amp;DATE($M$1,11,1),'Mileage &amp; Home Office'!$A$22:$A$1021,"&lt;="&amp;DATE($M$1,12,0)),2))</f>
        <v/>
      </c>
      <c r="E57" s="23" t="str">
        <f aca="true">IF(DATE($M$1,11,1)&gt;TODAY(),"",C57-D57)</f>
        <v/>
      </c>
      <c r="F57" s="23" t="str">
        <f aca="true">IF(DATE($M$1,11,1)&gt;TODAY(),"",ROUND(SUMIFS(Transactions!$C$2:$C$2001,Transactions!$K$2:$K$2001,"Bank Accounts",Transactions!$A$2:$A$2001,"&lt;="&amp;DATE($M$1,12,0),Transactions!$G$2:$G$2001,"&lt;&gt;Exclude")-SUMIFS(Transactions!$C$2:$C$2001,Transactions!$J$2:$J$2001,"Bank Accounts",Transactions!$A$2:$A$2001,"&lt;="&amp;DATE($M$1,12,0),Transactions!$G$2:$G$2001,"&lt;&gt;Exclude")+SUMIFS('Journal Entries'!$D$2:$D$1001,'Journal Entries'!$I$2:$I$1001,"Bank Accounts",'Journal Entries'!$B$2:$B$1001,"&lt;="&amp;DATE($M$1,12,0))-SUMIFS('Journal Entries'!$E$2:$E$1001,'Journal Entries'!$I$2:$I$1001,"Bank Accounts",'Journal Entries'!$B$2:$B$1001,"&lt;="&amp;DATE($M$1,12,0)),2))</f>
        <v/>
      </c>
    </row>
    <row r="58" customFormat="false" ht="15" hidden="false" customHeight="false" outlineLevel="0" collapsed="false">
      <c r="B58" s="22" t="s">
        <v>24</v>
      </c>
      <c r="C58" s="23" t="str">
        <f aca="true">IF(DATE($M$1,12,1)&gt;TODAY(),"",ROUND(SUMIFS(Transactions!$C$2:$C$2001,Transactions!$I$2:$I$2001,"Income",Transactions!$A$2:$A$2001,"&gt;="&amp;DATE($M$1,12,1),Transactions!$A$2:$A$2001,"&lt;="&amp;DATE($M$1,13,0),Transactions!$G$2:$G$2001,"&lt;&gt;Exclude")+SUMIFS('Journal Entries'!$E$2:$E$1001,'Journal Entries'!$H$2:$H$1001,"Income",'Journal Entries'!$B$2:$B$1001,"&gt;="&amp;DATE($M$1,12,1),'Journal Entries'!$B$2:$B$1001,"&lt;="&amp;DATE($M$1,13,0))-SUMIFS('Journal Entries'!$D$2:$D$1001,'Journal Entries'!$H$2:$H$1001,"Income",'Journal Entries'!$B$2:$B$1001,"&gt;="&amp;DATE($M$1,12,1),'Journal Entries'!$B$2:$B$1001,"&lt;="&amp;DATE($M$1,13,0)),2))</f>
        <v/>
      </c>
      <c r="D58" s="23" t="str">
        <f aca="true">IF(DATE($M$1,12,1)&gt;TODAY(),"",ROUND(-SUMIFS(Transactions!$C$2:$C$2001,Transactions!$I$2:$I$2001,"Expense",Transactions!$A$2:$A$2001,"&gt;="&amp;DATE($M$1,12,1),Transactions!$A$2:$A$2001,"&lt;="&amp;DATE($M$1,13,0),Transactions!$G$2:$G$2001,"&lt;&gt;Exclude")+SUMIFS('Journal Entries'!$D$2:$D$1001,'Journal Entries'!$H$2:$H$1001,"Expense",'Journal Entries'!$B$2:$B$1001,"&gt;="&amp;DATE($M$1,12,1),'Journal Entries'!$B$2:$B$1001,"&lt;="&amp;DATE($M$1,13,0))-SUMIFS('Journal Entries'!$E$2:$E$1001,'Journal Entries'!$H$2:$H$1001,"Expense",'Journal Entries'!$B$2:$B$1001,"&gt;="&amp;DATE($M$1,12,1),'Journal Entries'!$B$2:$B$1001,"&lt;="&amp;DATE($M$1,13,0))+SUMIFS('Mileage &amp; Home Office'!$G$22:$G$1021,'Mileage &amp; Home Office'!$A$22:$A$1021,"&gt;="&amp;DATE($M$1,12,1),'Mileage &amp; Home Office'!$A$22:$A$1021,"&lt;="&amp;DATE($M$1,13,0)),2))</f>
        <v/>
      </c>
      <c r="E58" s="23" t="str">
        <f aca="true">IF(DATE($M$1,12,1)&gt;TODAY(),"",C58-D58)</f>
        <v/>
      </c>
      <c r="F58" s="23" t="str">
        <f aca="true">IF(DATE($M$1,12,1)&gt;TODAY(),"",ROUND(SUMIFS(Transactions!$C$2:$C$2001,Transactions!$K$2:$K$2001,"Bank Accounts",Transactions!$A$2:$A$2001,"&lt;="&amp;DATE($M$1,13,0),Transactions!$G$2:$G$2001,"&lt;&gt;Exclude")-SUMIFS(Transactions!$C$2:$C$2001,Transactions!$J$2:$J$2001,"Bank Accounts",Transactions!$A$2:$A$2001,"&lt;="&amp;DATE($M$1,13,0),Transactions!$G$2:$G$2001,"&lt;&gt;Exclude")+SUMIFS('Journal Entries'!$D$2:$D$1001,'Journal Entries'!$I$2:$I$1001,"Bank Accounts",'Journal Entries'!$B$2:$B$1001,"&lt;="&amp;DATE($M$1,13,0))-SUMIFS('Journal Entries'!$E$2:$E$1001,'Journal Entries'!$I$2:$I$1001,"Bank Accounts",'Journal Entries'!$B$2:$B$1001,"&lt;="&amp;DATE($M$1,13,0)),2))</f>
        <v/>
      </c>
    </row>
    <row r="59" customFormat="false" ht="15" hidden="false" customHeight="false" outlineLevel="0" collapsed="false">
      <c r="B59" s="24" t="s">
        <v>25</v>
      </c>
      <c r="C59" s="25" t="n">
        <f aca="false">SUM(C47:C58)</f>
        <v>2250</v>
      </c>
      <c r="D59" s="25" t="n">
        <f aca="false">SUM(D47:D58)</f>
        <v>708.56</v>
      </c>
      <c r="E59" s="25" t="n">
        <f aca="false">SUM(E47:E58)</f>
        <v>1541.44</v>
      </c>
    </row>
  </sheetData>
  <mergeCells count="1">
    <mergeCell ref="B9:M9"/>
  </mergeCells>
  <conditionalFormatting sqref="B8">
    <cfRule type="expression" priority="2" aboveAverage="0" equalAverage="0" bottom="0" percent="0" rank="0" text="" dxfId="0">
      <formula>LEFT($B$8,1)&lt;&gt;"✓"</formula>
    </cfRule>
  </conditionalFormatting>
  <conditionalFormatting sqref="H8">
    <cfRule type="expression" priority="3" aboveAverage="0" equalAverage="0" bottom="0" percent="0" rank="0" text="" dxfId="0">
      <formula>LEFT($H$8,1)&lt;&gt;"✓"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7F6B"/>
    <pageSetUpPr fitToPage="false"/>
  </sheetPr>
  <dimension ref="A1:B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8"/>
    <col collapsed="false" customWidth="true" hidden="false" outlineLevel="0" max="2" min="2" style="0" width="96"/>
  </cols>
  <sheetData>
    <row r="1" customFormat="false" ht="19.7" hidden="false" customHeight="false" outlineLevel="0" collapsed="false">
      <c r="A1" s="26" t="str">
        <f aca="false">IF($B$12="","Your Business",$B$12)&amp;" — Books"</f>
        <v>Juniper Lane Studio — Books</v>
      </c>
    </row>
    <row r="2" customFormat="false" ht="15" hidden="false" customHeight="false" outlineLevel="0" collapsed="false">
      <c r="A2" s="4" t="s">
        <v>26</v>
      </c>
    </row>
    <row r="4" customFormat="false" ht="15" hidden="false" customHeight="false" outlineLevel="0" collapsed="false">
      <c r="A4" s="27" t="s">
        <v>27</v>
      </c>
      <c r="B4" s="27"/>
    </row>
    <row r="5" customFormat="false" ht="15" hidden="false" customHeight="false" outlineLevel="0" collapsed="false">
      <c r="A5" s="28" t="s">
        <v>28</v>
      </c>
      <c r="B5" s="29" t="str">
        <f aca="false">IF(AND(LEFT('Balance Sheet'!$A$34,1)="✓",COUNTIF('Journal Entries'!$G$2:$G$1001,"Out of balance")+COUNTIF('Journal Entries'!$G$2:$G$1001,"Needs a JE #")=0),"✓ Balanced","✗ Not balanced — see Balance Sheet and Journal Entries")</f>
        <v>✓ Balanced</v>
      </c>
    </row>
    <row r="6" customFormat="false" ht="15" hidden="false" customHeight="false" outlineLevel="0" collapsed="false">
      <c r="A6" s="28" t="s">
        <v>29</v>
      </c>
      <c r="B6" s="30" t="n">
        <f aca="false">COUNTIFS(Transactions!$A$2:$A$2001,"&lt;&gt;",Transactions!$D$2:$D$2001,"",Transactions!$G$2:$G$2001,"&lt;&gt;Exclude")</f>
        <v>1</v>
      </c>
    </row>
    <row r="7" customFormat="false" ht="15" hidden="false" customHeight="false" outlineLevel="0" collapsed="false">
      <c r="A7" s="28" t="s">
        <v>30</v>
      </c>
      <c r="B7" s="31" t="n">
        <f aca="false">COUNTIFS(Transactions!$A$2:$A$2001,"&lt;&gt;",Transactions!$F$2:$F$2001,"",Transactions!$G$2:$G$2001,"&lt;&gt;Exclude")</f>
        <v>0</v>
      </c>
    </row>
    <row r="8" customFormat="false" ht="15" hidden="false" customHeight="false" outlineLevel="0" collapsed="false">
      <c r="A8" s="28" t="s">
        <v>31</v>
      </c>
      <c r="B8" s="29" t="str">
        <f aca="false">IF(COUNTA(Reconciliations!$F$2:$F$200)-COUNTBLANK(Reconciliations!$F$2:$F$200)=0,"None yet",IF(COUNTIF(Reconciliations!$F$2:$F$200,"✗*")=0,"✓ All tie",COUNTIF(Reconciliations!$F$2:$F$200,"✗*")&amp;" don't tie — see Reconciliations"))</f>
        <v>✓ All tie</v>
      </c>
    </row>
    <row r="9" customFormat="false" ht="15" hidden="false" customHeight="false" outlineLevel="0" collapsed="false">
      <c r="A9" s="28" t="s">
        <v>32</v>
      </c>
      <c r="B9" s="32" t="n">
        <f aca="false">IF(COUNT(Transactions!$A$2:$A$2001)=0,"None yet",MAX(Transactions!$A$2:$A$2001))</f>
        <v>46326</v>
      </c>
    </row>
    <row r="11" customFormat="false" ht="15" hidden="false" customHeight="false" outlineLevel="0" collapsed="false">
      <c r="A11" s="27" t="s">
        <v>33</v>
      </c>
      <c r="B11" s="27"/>
    </row>
    <row r="12" customFormat="false" ht="15" hidden="false" customHeight="false" outlineLevel="0" collapsed="false">
      <c r="A12" s="28" t="s">
        <v>34</v>
      </c>
      <c r="B12" s="30" t="s">
        <v>35</v>
      </c>
    </row>
    <row r="13" customFormat="false" ht="15" hidden="false" customHeight="false" outlineLevel="0" collapsed="false">
      <c r="A13" s="28" t="s">
        <v>36</v>
      </c>
      <c r="B13" s="33" t="n">
        <v>46023</v>
      </c>
    </row>
    <row r="15" customFormat="false" ht="15" hidden="false" customHeight="false" outlineLevel="0" collapsed="false">
      <c r="A15" s="27" t="s">
        <v>37</v>
      </c>
      <c r="B15" s="27"/>
    </row>
    <row r="16" customFormat="false" ht="27.75" hidden="false" customHeight="true" outlineLevel="0" collapsed="false">
      <c r="A16" s="34" t="s">
        <v>38</v>
      </c>
      <c r="B16" s="35" t="s">
        <v>39</v>
      </c>
    </row>
    <row r="17" customFormat="false" ht="27.75" hidden="false" customHeight="true" outlineLevel="0" collapsed="false">
      <c r="A17" s="34" t="s">
        <v>40</v>
      </c>
      <c r="B17" s="35" t="s">
        <v>41</v>
      </c>
    </row>
    <row r="18" customFormat="false" ht="27.75" hidden="false" customHeight="true" outlineLevel="0" collapsed="false">
      <c r="A18" s="34" t="s">
        <v>42</v>
      </c>
      <c r="B18" s="35" t="s">
        <v>43</v>
      </c>
    </row>
    <row r="19" customFormat="false" ht="27.75" hidden="false" customHeight="true" outlineLevel="0" collapsed="false">
      <c r="A19" s="34" t="s">
        <v>44</v>
      </c>
      <c r="B19" s="35" t="s">
        <v>45</v>
      </c>
    </row>
    <row r="20" customFormat="false" ht="27.75" hidden="false" customHeight="true" outlineLevel="0" collapsed="false">
      <c r="A20" s="34" t="s">
        <v>46</v>
      </c>
      <c r="B20" s="35" t="s">
        <v>47</v>
      </c>
    </row>
    <row r="21" customFormat="false" ht="27.75" hidden="false" customHeight="true" outlineLevel="0" collapsed="false">
      <c r="A21" s="34" t="s">
        <v>48</v>
      </c>
      <c r="B21" s="35" t="s">
        <v>49</v>
      </c>
    </row>
    <row r="22" customFormat="false" ht="27.75" hidden="false" customHeight="true" outlineLevel="0" collapsed="false">
      <c r="A22" s="34" t="s">
        <v>50</v>
      </c>
      <c r="B22" s="35" t="s">
        <v>51</v>
      </c>
    </row>
    <row r="23" customFormat="false" ht="27.75" hidden="false" customHeight="true" outlineLevel="0" collapsed="false">
      <c r="A23" s="34" t="s">
        <v>52</v>
      </c>
      <c r="B23" s="35" t="s">
        <v>53</v>
      </c>
    </row>
    <row r="25" customFormat="false" ht="15" hidden="false" customHeight="false" outlineLevel="0" collapsed="false">
      <c r="A25" s="27" t="s">
        <v>54</v>
      </c>
      <c r="B25" s="27"/>
    </row>
    <row r="26" customFormat="false" ht="42" hidden="false" customHeight="true" outlineLevel="0" collapsed="false">
      <c r="B26" s="35" t="s">
        <v>55</v>
      </c>
    </row>
    <row r="27" customFormat="false" ht="15" hidden="false" customHeight="false" outlineLevel="0" collapsed="false">
      <c r="B27" s="36" t="s">
        <v>56</v>
      </c>
    </row>
    <row r="29" customFormat="false" ht="15" hidden="false" customHeight="false" outlineLevel="0" collapsed="false">
      <c r="B29" s="37" t="s">
        <v>57</v>
      </c>
    </row>
  </sheetData>
  <conditionalFormatting sqref="B5">
    <cfRule type="expression" priority="2" aboveAverage="0" equalAverage="0" bottom="0" percent="0" rank="0" text="" dxfId="1">
      <formula>LEFT($B$5,1)="✓"</formula>
    </cfRule>
    <cfRule type="expression" priority="3" aboveAverage="0" equalAverage="0" bottom="0" percent="0" rank="0" text="" dxfId="2">
      <formula>LEFT($B$5,1)="✗"</formula>
    </cfRule>
  </conditionalFormatting>
  <conditionalFormatting sqref="B8">
    <cfRule type="expression" priority="4" aboveAverage="0" equalAverage="0" bottom="0" percent="0" rank="0" text="" dxfId="1">
      <formula>LEFT($B$8,1)="✓"</formula>
    </cfRule>
  </conditionalFormatting>
  <hyperlinks>
    <hyperlink ref="B27" r:id="rId1" display="Start a free week"/>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7F6B"/>
    <pageSetUpPr fitToPage="false"/>
  </sheetPr>
  <dimension ref="A1:K10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2"/>
    <col collapsed="false" customWidth="true" hidden="false" outlineLevel="0" max="2" min="2" style="0" width="34"/>
    <col collapsed="false" customWidth="true" hidden="false" outlineLevel="0" max="3" min="3" style="0" width="13"/>
    <col collapsed="false" customWidth="true" hidden="false" outlineLevel="0" max="4" min="4" style="0" width="32"/>
    <col collapsed="false" customWidth="true" hidden="false" outlineLevel="0" max="6" min="5" style="0" width="26"/>
    <col collapsed="false" customWidth="true" hidden="false" outlineLevel="0" max="7" min="7" style="0" width="10"/>
    <col collapsed="false" customWidth="true" hidden="true" outlineLevel="0" max="11" min="8" style="0" width="13"/>
  </cols>
  <sheetData>
    <row r="1" customFormat="false" ht="15" hidden="false" customHeight="false" outlineLevel="0" collapsed="false">
      <c r="A1" s="38" t="s">
        <v>58</v>
      </c>
      <c r="B1" s="38" t="s">
        <v>59</v>
      </c>
      <c r="C1" s="39" t="s">
        <v>11</v>
      </c>
      <c r="D1" s="38" t="s">
        <v>60</v>
      </c>
      <c r="E1" s="38" t="s">
        <v>61</v>
      </c>
      <c r="F1" s="38" t="s">
        <v>62</v>
      </c>
      <c r="G1" s="38" t="s">
        <v>27</v>
      </c>
    </row>
    <row r="2" customFormat="false" ht="15" hidden="false" customHeight="false" outlineLevel="0" collapsed="false">
      <c r="A2" s="40" t="n">
        <v>46296</v>
      </c>
      <c r="B2" s="22" t="s">
        <v>63</v>
      </c>
      <c r="C2" s="41" t="n">
        <v>1850</v>
      </c>
      <c r="D2" s="22" t="s">
        <v>64</v>
      </c>
      <c r="E2" s="22"/>
      <c r="F2" s="22" t="s">
        <v>65</v>
      </c>
      <c r="G2" s="22"/>
      <c r="H2" s="0" t="str">
        <f aca="false">IF($A2="","",IF($D2="","9999 Uncategorized",$D2))</f>
        <v>4000 Services</v>
      </c>
      <c r="I2" s="0" t="str">
        <f aca="false">IF($H2="","",IFERROR(INDEX('Chart of Accounts'!$C$2:$C$57,MATCH($H2,'Chart of Accounts'!$A$2:$A$57,0)),""))</f>
        <v>Income</v>
      </c>
      <c r="J2" s="0" t="str">
        <f aca="false">IF($H2="","",IFERROR(INDEX('Chart of Accounts'!$B$2:$B$57,MATCH($H2,'Chart of Accounts'!$A$2:$A$57,0)),""))</f>
        <v>Income</v>
      </c>
      <c r="K2" s="0" t="str">
        <f aca="false">IF($F2="","",IFERROR(INDEX('Chart of Accounts'!$B$2:$B$57,MATCH($F2,'Chart of Accounts'!$A$2:$A$57,0)),""))</f>
        <v>Bank Accounts</v>
      </c>
    </row>
    <row r="3" customFormat="false" ht="15" hidden="false" customHeight="false" outlineLevel="0" collapsed="false">
      <c r="A3" s="40" t="n">
        <v>46297</v>
      </c>
      <c r="B3" s="22" t="s">
        <v>66</v>
      </c>
      <c r="C3" s="41" t="n">
        <v>-59.99</v>
      </c>
      <c r="D3" s="22" t="s">
        <v>67</v>
      </c>
      <c r="E3" s="22"/>
      <c r="F3" s="22" t="s">
        <v>65</v>
      </c>
      <c r="G3" s="22"/>
      <c r="H3" s="0" t="str">
        <f aca="false">IF($A3="","",IF($D3="","9999 Uncategorized",$D3))</f>
        <v>6910 Software &amp; Subscriptions</v>
      </c>
      <c r="I3" s="0" t="str">
        <f aca="false">IF($H3="","",IFERROR(INDEX('Chart of Accounts'!$C$2:$C$57,MATCH($H3,'Chart of Accounts'!$A$2:$A$57,0)),""))</f>
        <v>Expense</v>
      </c>
      <c r="J3" s="0" t="str">
        <f aca="false">IF($H3="","",IFERROR(INDEX('Chart of Accounts'!$B$2:$B$57,MATCH($H3,'Chart of Accounts'!$A$2:$A$57,0)),""))</f>
        <v>Expenses</v>
      </c>
      <c r="K3" s="0" t="str">
        <f aca="false">IF($F3="","",IFERROR(INDEX('Chart of Accounts'!$B$2:$B$57,MATCH($F3,'Chart of Accounts'!$A$2:$A$57,0)),""))</f>
        <v>Bank Accounts</v>
      </c>
    </row>
    <row r="4" customFormat="false" ht="15" hidden="false" customHeight="false" outlineLevel="0" collapsed="false">
      <c r="A4" s="40" t="n">
        <v>46298</v>
      </c>
      <c r="B4" s="22" t="s">
        <v>68</v>
      </c>
      <c r="C4" s="41" t="n">
        <v>-75</v>
      </c>
      <c r="D4" s="22" t="s">
        <v>69</v>
      </c>
      <c r="E4" s="22"/>
      <c r="F4" s="22" t="s">
        <v>65</v>
      </c>
      <c r="G4" s="22"/>
      <c r="H4" s="0" t="str">
        <f aca="false">IF($A4="","",IF($D4="","9999 Uncategorized",$D4))</f>
        <v>6000 Advertising &amp; Marketing</v>
      </c>
      <c r="I4" s="0" t="str">
        <f aca="false">IF($H4="","",IFERROR(INDEX('Chart of Accounts'!$C$2:$C$57,MATCH($H4,'Chart of Accounts'!$A$2:$A$57,0)),""))</f>
        <v>Expense</v>
      </c>
      <c r="J4" s="0" t="str">
        <f aca="false">IF($H4="","",IFERROR(INDEX('Chart of Accounts'!$B$2:$B$57,MATCH($H4,'Chart of Accounts'!$A$2:$A$57,0)),""))</f>
        <v>Expenses</v>
      </c>
      <c r="K4" s="0" t="str">
        <f aca="false">IF($F4="","",IFERROR(INDEX('Chart of Accounts'!$B$2:$B$57,MATCH($F4,'Chart of Accounts'!$A$2:$A$57,0)),""))</f>
        <v>Bank Accounts</v>
      </c>
    </row>
    <row r="5" customFormat="false" ht="15" hidden="false" customHeight="false" outlineLevel="0" collapsed="false">
      <c r="A5" s="40" t="n">
        <v>46301</v>
      </c>
      <c r="B5" s="22" t="s">
        <v>70</v>
      </c>
      <c r="C5" s="41" t="n">
        <v>400</v>
      </c>
      <c r="D5" s="22" t="s">
        <v>64</v>
      </c>
      <c r="E5" s="22"/>
      <c r="F5" s="22" t="s">
        <v>65</v>
      </c>
      <c r="G5" s="22"/>
      <c r="H5" s="0" t="str">
        <f aca="false">IF($A5="","",IF($D5="","9999 Uncategorized",$D5))</f>
        <v>4000 Services</v>
      </c>
      <c r="I5" s="0" t="str">
        <f aca="false">IF($H5="","",IFERROR(INDEX('Chart of Accounts'!$C$2:$C$57,MATCH($H5,'Chart of Accounts'!$A$2:$A$57,0)),""))</f>
        <v>Income</v>
      </c>
      <c r="J5" s="0" t="str">
        <f aca="false">IF($H5="","",IFERROR(INDEX('Chart of Accounts'!$B$2:$B$57,MATCH($H5,'Chart of Accounts'!$A$2:$A$57,0)),""))</f>
        <v>Income</v>
      </c>
      <c r="K5" s="0" t="str">
        <f aca="false">IF($F5="","",IFERROR(INDEX('Chart of Accounts'!$B$2:$B$57,MATCH($F5,'Chart of Accounts'!$A$2:$A$57,0)),""))</f>
        <v>Bank Accounts</v>
      </c>
    </row>
    <row r="6" customFormat="false" ht="15" hidden="false" customHeight="false" outlineLevel="0" collapsed="false">
      <c r="A6" s="40" t="n">
        <v>46303</v>
      </c>
      <c r="B6" s="22" t="s">
        <v>71</v>
      </c>
      <c r="C6" s="41" t="n">
        <v>-320</v>
      </c>
      <c r="D6" s="22" t="s">
        <v>72</v>
      </c>
      <c r="E6" s="22"/>
      <c r="F6" s="22" t="s">
        <v>65</v>
      </c>
      <c r="G6" s="22"/>
      <c r="H6" s="0" t="str">
        <f aca="false">IF($A6="","",IF($D6="","9999 Uncategorized",$D6))</f>
        <v>6150 Contract Labor</v>
      </c>
      <c r="I6" s="0" t="str">
        <f aca="false">IF($H6="","",IFERROR(INDEX('Chart of Accounts'!$C$2:$C$57,MATCH($H6,'Chart of Accounts'!$A$2:$A$57,0)),""))</f>
        <v>Expense</v>
      </c>
      <c r="J6" s="0" t="str">
        <f aca="false">IF($H6="","",IFERROR(INDEX('Chart of Accounts'!$B$2:$B$57,MATCH($H6,'Chart of Accounts'!$A$2:$A$57,0)),""))</f>
        <v>Expenses</v>
      </c>
      <c r="K6" s="0" t="str">
        <f aca="false">IF($F6="","",IFERROR(INDEX('Chart of Accounts'!$B$2:$B$57,MATCH($F6,'Chart of Accounts'!$A$2:$A$57,0)),""))</f>
        <v>Bank Accounts</v>
      </c>
    </row>
    <row r="7" customFormat="false" ht="15" hidden="false" customHeight="false" outlineLevel="0" collapsed="false">
      <c r="A7" s="40" t="n">
        <v>46308</v>
      </c>
      <c r="B7" s="22" t="s">
        <v>73</v>
      </c>
      <c r="C7" s="41" t="n">
        <v>-86.4</v>
      </c>
      <c r="D7" s="22" t="s">
        <v>74</v>
      </c>
      <c r="E7" s="22"/>
      <c r="F7" s="22" t="s">
        <v>65</v>
      </c>
      <c r="G7" s="22"/>
      <c r="H7" s="0" t="str">
        <f aca="false">IF($A7="","",IF($D7="","9999 Uncategorized",$D7))</f>
        <v>6600 Supplies</v>
      </c>
      <c r="I7" s="0" t="str">
        <f aca="false">IF($H7="","",IFERROR(INDEX('Chart of Accounts'!$C$2:$C$57,MATCH($H7,'Chart of Accounts'!$A$2:$A$57,0)),""))</f>
        <v>Expense</v>
      </c>
      <c r="J7" s="0" t="str">
        <f aca="false">IF($H7="","",IFERROR(INDEX('Chart of Accounts'!$B$2:$B$57,MATCH($H7,'Chart of Accounts'!$A$2:$A$57,0)),""))</f>
        <v>Expenses</v>
      </c>
      <c r="K7" s="0" t="str">
        <f aca="false">IF($F7="","",IFERROR(INDEX('Chart of Accounts'!$B$2:$B$57,MATCH($F7,'Chart of Accounts'!$A$2:$A$57,0)),""))</f>
        <v>Bank Accounts</v>
      </c>
    </row>
    <row r="8" customFormat="false" ht="15" hidden="false" customHeight="false" outlineLevel="0" collapsed="false">
      <c r="A8" s="40" t="n">
        <v>46310</v>
      </c>
      <c r="B8" s="22" t="s">
        <v>75</v>
      </c>
      <c r="C8" s="41" t="n">
        <v>-14</v>
      </c>
      <c r="D8" s="22" t="s">
        <v>67</v>
      </c>
      <c r="E8" s="22"/>
      <c r="F8" s="22" t="s">
        <v>65</v>
      </c>
      <c r="G8" s="22"/>
      <c r="H8" s="0" t="str">
        <f aca="false">IF($A8="","",IF($D8="","9999 Uncategorized",$D8))</f>
        <v>6910 Software &amp; Subscriptions</v>
      </c>
      <c r="I8" s="0" t="str">
        <f aca="false">IF($H8="","",IFERROR(INDEX('Chart of Accounts'!$C$2:$C$57,MATCH($H8,'Chart of Accounts'!$A$2:$A$57,0)),""))</f>
        <v>Expense</v>
      </c>
      <c r="J8" s="0" t="str">
        <f aca="false">IF($H8="","",IFERROR(INDEX('Chart of Accounts'!$B$2:$B$57,MATCH($H8,'Chart of Accounts'!$A$2:$A$57,0)),""))</f>
        <v>Expenses</v>
      </c>
      <c r="K8" s="0" t="str">
        <f aca="false">IF($F8="","",IFERROR(INDEX('Chart of Accounts'!$B$2:$B$57,MATCH($F8,'Chart of Accounts'!$A$2:$A$57,0)),""))</f>
        <v>Bank Accounts</v>
      </c>
    </row>
    <row r="9" customFormat="false" ht="15" hidden="false" customHeight="false" outlineLevel="0" collapsed="false">
      <c r="A9" s="40" t="n">
        <v>46315</v>
      </c>
      <c r="B9" s="22" t="s">
        <v>76</v>
      </c>
      <c r="C9" s="41" t="n">
        <v>-112.5</v>
      </c>
      <c r="D9" s="22" t="s">
        <v>77</v>
      </c>
      <c r="E9" s="22"/>
      <c r="F9" s="22" t="s">
        <v>65</v>
      </c>
      <c r="G9" s="22"/>
      <c r="H9" s="0" t="str">
        <f aca="false">IF($A9="","",IF($D9="","9999 Uncategorized",$D9))</f>
        <v>6250 Insurance</v>
      </c>
      <c r="I9" s="0" t="str">
        <f aca="false">IF($H9="","",IFERROR(INDEX('Chart of Accounts'!$C$2:$C$57,MATCH($H9,'Chart of Accounts'!$A$2:$A$57,0)),""))</f>
        <v>Expense</v>
      </c>
      <c r="J9" s="0" t="str">
        <f aca="false">IF($H9="","",IFERROR(INDEX('Chart of Accounts'!$B$2:$B$57,MATCH($H9,'Chart of Accounts'!$A$2:$A$57,0)),""))</f>
        <v>Expenses</v>
      </c>
      <c r="K9" s="0" t="str">
        <f aca="false">IF($F9="","",IFERROR(INDEX('Chart of Accounts'!$B$2:$B$57,MATCH($F9,'Chart of Accounts'!$A$2:$A$57,0)),""))</f>
        <v>Bank Accounts</v>
      </c>
    </row>
    <row r="10" customFormat="false" ht="15" hidden="false" customHeight="false" outlineLevel="0" collapsed="false">
      <c r="A10" s="40" t="n">
        <v>46317</v>
      </c>
      <c r="B10" s="22" t="s">
        <v>78</v>
      </c>
      <c r="C10" s="41" t="n">
        <v>-8.75</v>
      </c>
      <c r="D10" s="22"/>
      <c r="E10" s="22"/>
      <c r="F10" s="22" t="s">
        <v>65</v>
      </c>
      <c r="G10" s="22"/>
      <c r="H10" s="0" t="str">
        <f aca="false">IF($A10="","",IF($D10="","9999 Uncategorized",$D10))</f>
        <v>9999 Uncategorized</v>
      </c>
      <c r="I10" s="0" t="str">
        <f aca="false">IF($H10="","",IFERROR(INDEX('Chart of Accounts'!$C$2:$C$57,MATCH($H10,'Chart of Accounts'!$A$2:$A$57,0)),""))</f>
        <v>Expense</v>
      </c>
      <c r="J10" s="0" t="str">
        <f aca="false">IF($H10="","",IFERROR(INDEX('Chart of Accounts'!$B$2:$B$57,MATCH($H10,'Chart of Accounts'!$A$2:$A$57,0)),""))</f>
        <v>Uncategorized</v>
      </c>
      <c r="K10" s="0" t="str">
        <f aca="false">IF($F10="","",IFERROR(INDEX('Chart of Accounts'!$B$2:$B$57,MATCH($F10,'Chart of Accounts'!$A$2:$A$57,0)),""))</f>
        <v>Bank Accounts</v>
      </c>
    </row>
    <row r="11" customFormat="false" ht="15" hidden="false" customHeight="false" outlineLevel="0" collapsed="false">
      <c r="A11" s="40" t="n">
        <v>46326</v>
      </c>
      <c r="B11" s="22" t="s">
        <v>79</v>
      </c>
      <c r="C11" s="41" t="n">
        <v>-1000</v>
      </c>
      <c r="D11" s="22" t="s">
        <v>80</v>
      </c>
      <c r="E11" s="22"/>
      <c r="F11" s="22" t="s">
        <v>65</v>
      </c>
      <c r="G11" s="22"/>
      <c r="H11" s="0" t="str">
        <f aca="false">IF($A11="","",IF($D11="","9999 Uncategorized",$D11))</f>
        <v>3100 Owner Draws</v>
      </c>
      <c r="I11" s="0" t="str">
        <f aca="false">IF($H11="","",IFERROR(INDEX('Chart of Accounts'!$C$2:$C$57,MATCH($H11,'Chart of Accounts'!$A$2:$A$57,0)),""))</f>
        <v>Equity</v>
      </c>
      <c r="J11" s="0" t="str">
        <f aca="false">IF($H11="","",IFERROR(INDEX('Chart of Accounts'!$B$2:$B$57,MATCH($H11,'Chart of Accounts'!$A$2:$A$57,0)),""))</f>
        <v>Equity</v>
      </c>
      <c r="K11" s="0" t="str">
        <f aca="false">IF($F11="","",IFERROR(INDEX('Chart of Accounts'!$B$2:$B$57,MATCH($F11,'Chart of Accounts'!$A$2:$A$57,0)),""))</f>
        <v>Bank Accounts</v>
      </c>
    </row>
    <row r="12" customFormat="false" ht="15" hidden="false" customHeight="false" outlineLevel="0" collapsed="false">
      <c r="A12" s="40"/>
      <c r="B12" s="22"/>
      <c r="C12" s="41"/>
      <c r="D12" s="22"/>
      <c r="E12" s="22"/>
      <c r="F12" s="22"/>
      <c r="G12" s="22"/>
      <c r="H12" s="0" t="str">
        <f aca="false">IF($A12="","",IF($D12="","9999 Uncategorized",$D12))</f>
        <v/>
      </c>
      <c r="I12" s="0" t="str">
        <f aca="false">IF($H12="","",IFERROR(INDEX('Chart of Accounts'!$C$2:$C$57,MATCH($H12,'Chart of Accounts'!$A$2:$A$57,0)),""))</f>
        <v/>
      </c>
      <c r="J12" s="0" t="str">
        <f aca="false">IF($H12="","",IFERROR(INDEX('Chart of Accounts'!$B$2:$B$57,MATCH($H12,'Chart of Accounts'!$A$2:$A$57,0)),""))</f>
        <v/>
      </c>
      <c r="K12" s="0" t="str">
        <f aca="false">IF($F12="","",IFERROR(INDEX('Chart of Accounts'!$B$2:$B$57,MATCH($F12,'Chart of Accounts'!$A$2:$A$57,0)),""))</f>
        <v/>
      </c>
    </row>
    <row r="13" customFormat="false" ht="15" hidden="false" customHeight="false" outlineLevel="0" collapsed="false">
      <c r="A13" s="40"/>
      <c r="B13" s="22"/>
      <c r="C13" s="41"/>
      <c r="D13" s="22"/>
      <c r="E13" s="22"/>
      <c r="F13" s="22"/>
      <c r="G13" s="22"/>
      <c r="H13" s="0" t="str">
        <f aca="false">IF($A13="","",IF($D13="","9999 Uncategorized",$D13))</f>
        <v/>
      </c>
      <c r="I13" s="0" t="str">
        <f aca="false">IF($H13="","",IFERROR(INDEX('Chart of Accounts'!$C$2:$C$57,MATCH($H13,'Chart of Accounts'!$A$2:$A$57,0)),""))</f>
        <v/>
      </c>
      <c r="J13" s="0" t="str">
        <f aca="false">IF($H13="","",IFERROR(INDEX('Chart of Accounts'!$B$2:$B$57,MATCH($H13,'Chart of Accounts'!$A$2:$A$57,0)),""))</f>
        <v/>
      </c>
      <c r="K13" s="0" t="str">
        <f aca="false">IF($F13="","",IFERROR(INDEX('Chart of Accounts'!$B$2:$B$57,MATCH($F13,'Chart of Accounts'!$A$2:$A$57,0)),""))</f>
        <v/>
      </c>
    </row>
    <row r="14" customFormat="false" ht="15" hidden="false" customHeight="false" outlineLevel="0" collapsed="false">
      <c r="A14" s="40"/>
      <c r="B14" s="22"/>
      <c r="C14" s="41"/>
      <c r="D14" s="22"/>
      <c r="E14" s="22"/>
      <c r="F14" s="22"/>
      <c r="G14" s="22"/>
      <c r="H14" s="0" t="str">
        <f aca="false">IF($A14="","",IF($D14="","9999 Uncategorized",$D14))</f>
        <v/>
      </c>
      <c r="I14" s="0" t="str">
        <f aca="false">IF($H14="","",IFERROR(INDEX('Chart of Accounts'!$C$2:$C$57,MATCH($H14,'Chart of Accounts'!$A$2:$A$57,0)),""))</f>
        <v/>
      </c>
      <c r="J14" s="0" t="str">
        <f aca="false">IF($H14="","",IFERROR(INDEX('Chart of Accounts'!$B$2:$B$57,MATCH($H14,'Chart of Accounts'!$A$2:$A$57,0)),""))</f>
        <v/>
      </c>
      <c r="K14" s="0" t="str">
        <f aca="false">IF($F14="","",IFERROR(INDEX('Chart of Accounts'!$B$2:$B$57,MATCH($F14,'Chart of Accounts'!$A$2:$A$57,0)),""))</f>
        <v/>
      </c>
    </row>
    <row r="15" customFormat="false" ht="15" hidden="false" customHeight="false" outlineLevel="0" collapsed="false">
      <c r="A15" s="40"/>
      <c r="B15" s="22"/>
      <c r="C15" s="41"/>
      <c r="D15" s="22"/>
      <c r="E15" s="22"/>
      <c r="F15" s="22"/>
      <c r="G15" s="22"/>
      <c r="H15" s="0" t="str">
        <f aca="false">IF($A15="","",IF($D15="","9999 Uncategorized",$D15))</f>
        <v/>
      </c>
      <c r="I15" s="0" t="str">
        <f aca="false">IF($H15="","",IFERROR(INDEX('Chart of Accounts'!$C$2:$C$57,MATCH($H15,'Chart of Accounts'!$A$2:$A$57,0)),""))</f>
        <v/>
      </c>
      <c r="J15" s="0" t="str">
        <f aca="false">IF($H15="","",IFERROR(INDEX('Chart of Accounts'!$B$2:$B$57,MATCH($H15,'Chart of Accounts'!$A$2:$A$57,0)),""))</f>
        <v/>
      </c>
      <c r="K15" s="0" t="str">
        <f aca="false">IF($F15="","",IFERROR(INDEX('Chart of Accounts'!$B$2:$B$57,MATCH($F15,'Chart of Accounts'!$A$2:$A$57,0)),""))</f>
        <v/>
      </c>
    </row>
    <row r="16" customFormat="false" ht="15" hidden="false" customHeight="false" outlineLevel="0" collapsed="false">
      <c r="A16" s="40"/>
      <c r="B16" s="22"/>
      <c r="C16" s="41"/>
      <c r="D16" s="22"/>
      <c r="E16" s="22"/>
      <c r="F16" s="22"/>
      <c r="G16" s="22"/>
      <c r="H16" s="0" t="str">
        <f aca="false">IF($A16="","",IF($D16="","9999 Uncategorized",$D16))</f>
        <v/>
      </c>
      <c r="I16" s="0" t="str">
        <f aca="false">IF($H16="","",IFERROR(INDEX('Chart of Accounts'!$C$2:$C$57,MATCH($H16,'Chart of Accounts'!$A$2:$A$57,0)),""))</f>
        <v/>
      </c>
      <c r="J16" s="0" t="str">
        <f aca="false">IF($H16="","",IFERROR(INDEX('Chart of Accounts'!$B$2:$B$57,MATCH($H16,'Chart of Accounts'!$A$2:$A$57,0)),""))</f>
        <v/>
      </c>
      <c r="K16" s="0" t="str">
        <f aca="false">IF($F16="","",IFERROR(INDEX('Chart of Accounts'!$B$2:$B$57,MATCH($F16,'Chart of Accounts'!$A$2:$A$57,0)),""))</f>
        <v/>
      </c>
    </row>
    <row r="17" customFormat="false" ht="15" hidden="false" customHeight="false" outlineLevel="0" collapsed="false">
      <c r="A17" s="40"/>
      <c r="B17" s="22"/>
      <c r="C17" s="41"/>
      <c r="D17" s="22"/>
      <c r="E17" s="22"/>
      <c r="F17" s="22"/>
      <c r="G17" s="22"/>
      <c r="H17" s="0" t="str">
        <f aca="false">IF($A17="","",IF($D17="","9999 Uncategorized",$D17))</f>
        <v/>
      </c>
      <c r="I17" s="0" t="str">
        <f aca="false">IF($H17="","",IFERROR(INDEX('Chart of Accounts'!$C$2:$C$57,MATCH($H17,'Chart of Accounts'!$A$2:$A$57,0)),""))</f>
        <v/>
      </c>
      <c r="J17" s="0" t="str">
        <f aca="false">IF($H17="","",IFERROR(INDEX('Chart of Accounts'!$B$2:$B$57,MATCH($H17,'Chart of Accounts'!$A$2:$A$57,0)),""))</f>
        <v/>
      </c>
      <c r="K17" s="0" t="str">
        <f aca="false">IF($F17="","",IFERROR(INDEX('Chart of Accounts'!$B$2:$B$57,MATCH($F17,'Chart of Accounts'!$A$2:$A$57,0)),""))</f>
        <v/>
      </c>
    </row>
    <row r="18" customFormat="false" ht="15" hidden="false" customHeight="false" outlineLevel="0" collapsed="false">
      <c r="A18" s="40"/>
      <c r="B18" s="22"/>
      <c r="C18" s="41"/>
      <c r="D18" s="22"/>
      <c r="E18" s="22"/>
      <c r="F18" s="22"/>
      <c r="G18" s="22"/>
      <c r="H18" s="0" t="str">
        <f aca="false">IF($A18="","",IF($D18="","9999 Uncategorized",$D18))</f>
        <v/>
      </c>
      <c r="I18" s="0" t="str">
        <f aca="false">IF($H18="","",IFERROR(INDEX('Chart of Accounts'!$C$2:$C$57,MATCH($H18,'Chart of Accounts'!$A$2:$A$57,0)),""))</f>
        <v/>
      </c>
      <c r="J18" s="0" t="str">
        <f aca="false">IF($H18="","",IFERROR(INDEX('Chart of Accounts'!$B$2:$B$57,MATCH($H18,'Chart of Accounts'!$A$2:$A$57,0)),""))</f>
        <v/>
      </c>
      <c r="K18" s="0" t="str">
        <f aca="false">IF($F18="","",IFERROR(INDEX('Chart of Accounts'!$B$2:$B$57,MATCH($F18,'Chart of Accounts'!$A$2:$A$57,0)),""))</f>
        <v/>
      </c>
    </row>
    <row r="19" customFormat="false" ht="15" hidden="false" customHeight="false" outlineLevel="0" collapsed="false">
      <c r="A19" s="40"/>
      <c r="B19" s="22"/>
      <c r="C19" s="41"/>
      <c r="D19" s="22"/>
      <c r="E19" s="22"/>
      <c r="F19" s="22"/>
      <c r="G19" s="22"/>
      <c r="H19" s="0" t="str">
        <f aca="false">IF($A19="","",IF($D19="","9999 Uncategorized",$D19))</f>
        <v/>
      </c>
      <c r="I19" s="0" t="str">
        <f aca="false">IF($H19="","",IFERROR(INDEX('Chart of Accounts'!$C$2:$C$57,MATCH($H19,'Chart of Accounts'!$A$2:$A$57,0)),""))</f>
        <v/>
      </c>
      <c r="J19" s="0" t="str">
        <f aca="false">IF($H19="","",IFERROR(INDEX('Chart of Accounts'!$B$2:$B$57,MATCH($H19,'Chart of Accounts'!$A$2:$A$57,0)),""))</f>
        <v/>
      </c>
      <c r="K19" s="0" t="str">
        <f aca="false">IF($F19="","",IFERROR(INDEX('Chart of Accounts'!$B$2:$B$57,MATCH($F19,'Chart of Accounts'!$A$2:$A$57,0)),""))</f>
        <v/>
      </c>
    </row>
    <row r="20" customFormat="false" ht="15" hidden="false" customHeight="false" outlineLevel="0" collapsed="false">
      <c r="A20" s="40"/>
      <c r="B20" s="22"/>
      <c r="C20" s="41"/>
      <c r="D20" s="22"/>
      <c r="E20" s="22"/>
      <c r="F20" s="22"/>
      <c r="G20" s="22"/>
      <c r="H20" s="0" t="str">
        <f aca="false">IF($A20="","",IF($D20="","9999 Uncategorized",$D20))</f>
        <v/>
      </c>
      <c r="I20" s="0" t="str">
        <f aca="false">IF($H20="","",IFERROR(INDEX('Chart of Accounts'!$C$2:$C$57,MATCH($H20,'Chart of Accounts'!$A$2:$A$57,0)),""))</f>
        <v/>
      </c>
      <c r="J20" s="0" t="str">
        <f aca="false">IF($H20="","",IFERROR(INDEX('Chart of Accounts'!$B$2:$B$57,MATCH($H20,'Chart of Accounts'!$A$2:$A$57,0)),""))</f>
        <v/>
      </c>
      <c r="K20" s="0" t="str">
        <f aca="false">IF($F20="","",IFERROR(INDEX('Chart of Accounts'!$B$2:$B$57,MATCH($F20,'Chart of Accounts'!$A$2:$A$57,0)),""))</f>
        <v/>
      </c>
    </row>
    <row r="21" customFormat="false" ht="15" hidden="false" customHeight="false" outlineLevel="0" collapsed="false">
      <c r="A21" s="40"/>
      <c r="B21" s="22"/>
      <c r="C21" s="41"/>
      <c r="D21" s="22"/>
      <c r="E21" s="22"/>
      <c r="F21" s="22"/>
      <c r="G21" s="22"/>
      <c r="H21" s="0" t="str">
        <f aca="false">IF($A21="","",IF($D21="","9999 Uncategorized",$D21))</f>
        <v/>
      </c>
      <c r="I21" s="0" t="str">
        <f aca="false">IF($H21="","",IFERROR(INDEX('Chart of Accounts'!$C$2:$C$57,MATCH($H21,'Chart of Accounts'!$A$2:$A$57,0)),""))</f>
        <v/>
      </c>
      <c r="J21" s="0" t="str">
        <f aca="false">IF($H21="","",IFERROR(INDEX('Chart of Accounts'!$B$2:$B$57,MATCH($H21,'Chart of Accounts'!$A$2:$A$57,0)),""))</f>
        <v/>
      </c>
      <c r="K21" s="0" t="str">
        <f aca="false">IF($F21="","",IFERROR(INDEX('Chart of Accounts'!$B$2:$B$57,MATCH($F21,'Chart of Accounts'!$A$2:$A$57,0)),""))</f>
        <v/>
      </c>
    </row>
    <row r="22" customFormat="false" ht="15" hidden="false" customHeight="false" outlineLevel="0" collapsed="false">
      <c r="A22" s="40"/>
      <c r="B22" s="22"/>
      <c r="C22" s="41"/>
      <c r="D22" s="22"/>
      <c r="E22" s="22"/>
      <c r="F22" s="22"/>
      <c r="G22" s="22"/>
      <c r="H22" s="0" t="str">
        <f aca="false">IF($A22="","",IF($D22="","9999 Uncategorized",$D22))</f>
        <v/>
      </c>
      <c r="I22" s="0" t="str">
        <f aca="false">IF($H22="","",IFERROR(INDEX('Chart of Accounts'!$C$2:$C$57,MATCH($H22,'Chart of Accounts'!$A$2:$A$57,0)),""))</f>
        <v/>
      </c>
      <c r="J22" s="0" t="str">
        <f aca="false">IF($H22="","",IFERROR(INDEX('Chart of Accounts'!$B$2:$B$57,MATCH($H22,'Chart of Accounts'!$A$2:$A$57,0)),""))</f>
        <v/>
      </c>
      <c r="K22" s="0" t="str">
        <f aca="false">IF($F22="","",IFERROR(INDEX('Chart of Accounts'!$B$2:$B$57,MATCH($F22,'Chart of Accounts'!$A$2:$A$57,0)),""))</f>
        <v/>
      </c>
    </row>
    <row r="23" customFormat="false" ht="15" hidden="false" customHeight="false" outlineLevel="0" collapsed="false">
      <c r="A23" s="40"/>
      <c r="B23" s="22"/>
      <c r="C23" s="41"/>
      <c r="D23" s="22"/>
      <c r="E23" s="22"/>
      <c r="F23" s="22"/>
      <c r="G23" s="22"/>
      <c r="H23" s="0" t="str">
        <f aca="false">IF($A23="","",IF($D23="","9999 Uncategorized",$D23))</f>
        <v/>
      </c>
      <c r="I23" s="0" t="str">
        <f aca="false">IF($H23="","",IFERROR(INDEX('Chart of Accounts'!$C$2:$C$57,MATCH($H23,'Chart of Accounts'!$A$2:$A$57,0)),""))</f>
        <v/>
      </c>
      <c r="J23" s="0" t="str">
        <f aca="false">IF($H23="","",IFERROR(INDEX('Chart of Accounts'!$B$2:$B$57,MATCH($H23,'Chart of Accounts'!$A$2:$A$57,0)),""))</f>
        <v/>
      </c>
      <c r="K23" s="0" t="str">
        <f aca="false">IF($F23="","",IFERROR(INDEX('Chart of Accounts'!$B$2:$B$57,MATCH($F23,'Chart of Accounts'!$A$2:$A$57,0)),""))</f>
        <v/>
      </c>
    </row>
    <row r="24" customFormat="false" ht="15" hidden="false" customHeight="false" outlineLevel="0" collapsed="false">
      <c r="A24" s="40"/>
      <c r="B24" s="22"/>
      <c r="C24" s="41"/>
      <c r="D24" s="22"/>
      <c r="E24" s="22"/>
      <c r="F24" s="22"/>
      <c r="G24" s="22"/>
      <c r="H24" s="0" t="str">
        <f aca="false">IF($A24="","",IF($D24="","9999 Uncategorized",$D24))</f>
        <v/>
      </c>
      <c r="I24" s="0" t="str">
        <f aca="false">IF($H24="","",IFERROR(INDEX('Chart of Accounts'!$C$2:$C$57,MATCH($H24,'Chart of Accounts'!$A$2:$A$57,0)),""))</f>
        <v/>
      </c>
      <c r="J24" s="0" t="str">
        <f aca="false">IF($H24="","",IFERROR(INDEX('Chart of Accounts'!$B$2:$B$57,MATCH($H24,'Chart of Accounts'!$A$2:$A$57,0)),""))</f>
        <v/>
      </c>
      <c r="K24" s="0" t="str">
        <f aca="false">IF($F24="","",IFERROR(INDEX('Chart of Accounts'!$B$2:$B$57,MATCH($F24,'Chart of Accounts'!$A$2:$A$57,0)),""))</f>
        <v/>
      </c>
    </row>
    <row r="25" customFormat="false" ht="15" hidden="false" customHeight="false" outlineLevel="0" collapsed="false">
      <c r="A25" s="40"/>
      <c r="B25" s="22"/>
      <c r="C25" s="41"/>
      <c r="D25" s="22"/>
      <c r="E25" s="22"/>
      <c r="F25" s="22"/>
      <c r="G25" s="22"/>
      <c r="H25" s="0" t="str">
        <f aca="false">IF($A25="","",IF($D25="","9999 Uncategorized",$D25))</f>
        <v/>
      </c>
      <c r="I25" s="0" t="str">
        <f aca="false">IF($H25="","",IFERROR(INDEX('Chart of Accounts'!$C$2:$C$57,MATCH($H25,'Chart of Accounts'!$A$2:$A$57,0)),""))</f>
        <v/>
      </c>
      <c r="J25" s="0" t="str">
        <f aca="false">IF($H25="","",IFERROR(INDEX('Chart of Accounts'!$B$2:$B$57,MATCH($H25,'Chart of Accounts'!$A$2:$A$57,0)),""))</f>
        <v/>
      </c>
      <c r="K25" s="0" t="str">
        <f aca="false">IF($F25="","",IFERROR(INDEX('Chart of Accounts'!$B$2:$B$57,MATCH($F25,'Chart of Accounts'!$A$2:$A$57,0)),""))</f>
        <v/>
      </c>
    </row>
    <row r="26" customFormat="false" ht="15" hidden="false" customHeight="false" outlineLevel="0" collapsed="false">
      <c r="A26" s="40"/>
      <c r="B26" s="22"/>
      <c r="C26" s="41"/>
      <c r="D26" s="22"/>
      <c r="E26" s="22"/>
      <c r="F26" s="22"/>
      <c r="G26" s="22"/>
      <c r="H26" s="0" t="str">
        <f aca="false">IF($A26="","",IF($D26="","9999 Uncategorized",$D26))</f>
        <v/>
      </c>
      <c r="I26" s="0" t="str">
        <f aca="false">IF($H26="","",IFERROR(INDEX('Chart of Accounts'!$C$2:$C$57,MATCH($H26,'Chart of Accounts'!$A$2:$A$57,0)),""))</f>
        <v/>
      </c>
      <c r="J26" s="0" t="str">
        <f aca="false">IF($H26="","",IFERROR(INDEX('Chart of Accounts'!$B$2:$B$57,MATCH($H26,'Chart of Accounts'!$A$2:$A$57,0)),""))</f>
        <v/>
      </c>
      <c r="K26" s="0" t="str">
        <f aca="false">IF($F26="","",IFERROR(INDEX('Chart of Accounts'!$B$2:$B$57,MATCH($F26,'Chart of Accounts'!$A$2:$A$57,0)),""))</f>
        <v/>
      </c>
    </row>
    <row r="27" customFormat="false" ht="15" hidden="false" customHeight="false" outlineLevel="0" collapsed="false">
      <c r="A27" s="40"/>
      <c r="B27" s="22"/>
      <c r="C27" s="41"/>
      <c r="D27" s="22"/>
      <c r="E27" s="22"/>
      <c r="F27" s="22"/>
      <c r="G27" s="22"/>
      <c r="H27" s="0" t="str">
        <f aca="false">IF($A27="","",IF($D27="","9999 Uncategorized",$D27))</f>
        <v/>
      </c>
      <c r="I27" s="0" t="str">
        <f aca="false">IF($H27="","",IFERROR(INDEX('Chart of Accounts'!$C$2:$C$57,MATCH($H27,'Chart of Accounts'!$A$2:$A$57,0)),""))</f>
        <v/>
      </c>
      <c r="J27" s="0" t="str">
        <f aca="false">IF($H27="","",IFERROR(INDEX('Chart of Accounts'!$B$2:$B$57,MATCH($H27,'Chart of Accounts'!$A$2:$A$57,0)),""))</f>
        <v/>
      </c>
      <c r="K27" s="0" t="str">
        <f aca="false">IF($F27="","",IFERROR(INDEX('Chart of Accounts'!$B$2:$B$57,MATCH($F27,'Chart of Accounts'!$A$2:$A$57,0)),""))</f>
        <v/>
      </c>
    </row>
    <row r="28" customFormat="false" ht="15" hidden="false" customHeight="false" outlineLevel="0" collapsed="false">
      <c r="A28" s="40"/>
      <c r="B28" s="22"/>
      <c r="C28" s="41"/>
      <c r="D28" s="22"/>
      <c r="E28" s="22"/>
      <c r="F28" s="22"/>
      <c r="G28" s="22"/>
      <c r="H28" s="0" t="str">
        <f aca="false">IF($A28="","",IF($D28="","9999 Uncategorized",$D28))</f>
        <v/>
      </c>
      <c r="I28" s="0" t="str">
        <f aca="false">IF($H28="","",IFERROR(INDEX('Chart of Accounts'!$C$2:$C$57,MATCH($H28,'Chart of Accounts'!$A$2:$A$57,0)),""))</f>
        <v/>
      </c>
      <c r="J28" s="0" t="str">
        <f aca="false">IF($H28="","",IFERROR(INDEX('Chart of Accounts'!$B$2:$B$57,MATCH($H28,'Chart of Accounts'!$A$2:$A$57,0)),""))</f>
        <v/>
      </c>
      <c r="K28" s="0" t="str">
        <f aca="false">IF($F28="","",IFERROR(INDEX('Chart of Accounts'!$B$2:$B$57,MATCH($F28,'Chart of Accounts'!$A$2:$A$57,0)),""))</f>
        <v/>
      </c>
    </row>
    <row r="29" customFormat="false" ht="15" hidden="false" customHeight="false" outlineLevel="0" collapsed="false">
      <c r="A29" s="40"/>
      <c r="B29" s="22"/>
      <c r="C29" s="41"/>
      <c r="D29" s="22"/>
      <c r="E29" s="22"/>
      <c r="F29" s="22"/>
      <c r="G29" s="22"/>
      <c r="H29" s="0" t="str">
        <f aca="false">IF($A29="","",IF($D29="","9999 Uncategorized",$D29))</f>
        <v/>
      </c>
      <c r="I29" s="0" t="str">
        <f aca="false">IF($H29="","",IFERROR(INDEX('Chart of Accounts'!$C$2:$C$57,MATCH($H29,'Chart of Accounts'!$A$2:$A$57,0)),""))</f>
        <v/>
      </c>
      <c r="J29" s="0" t="str">
        <f aca="false">IF($H29="","",IFERROR(INDEX('Chart of Accounts'!$B$2:$B$57,MATCH($H29,'Chart of Accounts'!$A$2:$A$57,0)),""))</f>
        <v/>
      </c>
      <c r="K29" s="0" t="str">
        <f aca="false">IF($F29="","",IFERROR(INDEX('Chart of Accounts'!$B$2:$B$57,MATCH($F29,'Chart of Accounts'!$A$2:$A$57,0)),""))</f>
        <v/>
      </c>
    </row>
    <row r="30" customFormat="false" ht="15" hidden="false" customHeight="false" outlineLevel="0" collapsed="false">
      <c r="A30" s="40"/>
      <c r="B30" s="22"/>
      <c r="C30" s="41"/>
      <c r="D30" s="22"/>
      <c r="E30" s="22"/>
      <c r="F30" s="22"/>
      <c r="G30" s="22"/>
      <c r="H30" s="0" t="str">
        <f aca="false">IF($A30="","",IF($D30="","9999 Uncategorized",$D30))</f>
        <v/>
      </c>
      <c r="I30" s="0" t="str">
        <f aca="false">IF($H30="","",IFERROR(INDEX('Chart of Accounts'!$C$2:$C$57,MATCH($H30,'Chart of Accounts'!$A$2:$A$57,0)),""))</f>
        <v/>
      </c>
      <c r="J30" s="0" t="str">
        <f aca="false">IF($H30="","",IFERROR(INDEX('Chart of Accounts'!$B$2:$B$57,MATCH($H30,'Chart of Accounts'!$A$2:$A$57,0)),""))</f>
        <v/>
      </c>
      <c r="K30" s="0" t="str">
        <f aca="false">IF($F30="","",IFERROR(INDEX('Chart of Accounts'!$B$2:$B$57,MATCH($F30,'Chart of Accounts'!$A$2:$A$57,0)),""))</f>
        <v/>
      </c>
    </row>
    <row r="31" customFormat="false" ht="15" hidden="false" customHeight="false" outlineLevel="0" collapsed="false">
      <c r="A31" s="40"/>
      <c r="B31" s="22"/>
      <c r="C31" s="41"/>
      <c r="D31" s="22"/>
      <c r="E31" s="22"/>
      <c r="F31" s="22"/>
      <c r="G31" s="22"/>
      <c r="H31" s="0" t="str">
        <f aca="false">IF($A31="","",IF($D31="","9999 Uncategorized",$D31))</f>
        <v/>
      </c>
      <c r="I31" s="0" t="str">
        <f aca="false">IF($H31="","",IFERROR(INDEX('Chart of Accounts'!$C$2:$C$57,MATCH($H31,'Chart of Accounts'!$A$2:$A$57,0)),""))</f>
        <v/>
      </c>
      <c r="J31" s="0" t="str">
        <f aca="false">IF($H31="","",IFERROR(INDEX('Chart of Accounts'!$B$2:$B$57,MATCH($H31,'Chart of Accounts'!$A$2:$A$57,0)),""))</f>
        <v/>
      </c>
      <c r="K31" s="0" t="str">
        <f aca="false">IF($F31="","",IFERROR(INDEX('Chart of Accounts'!$B$2:$B$57,MATCH($F31,'Chart of Accounts'!$A$2:$A$57,0)),""))</f>
        <v/>
      </c>
    </row>
    <row r="32" customFormat="false" ht="15" hidden="false" customHeight="false" outlineLevel="0" collapsed="false">
      <c r="A32" s="40"/>
      <c r="B32" s="22"/>
      <c r="C32" s="41"/>
      <c r="D32" s="22"/>
      <c r="E32" s="22"/>
      <c r="F32" s="22"/>
      <c r="G32" s="22"/>
      <c r="H32" s="0" t="str">
        <f aca="false">IF($A32="","",IF($D32="","9999 Uncategorized",$D32))</f>
        <v/>
      </c>
      <c r="I32" s="0" t="str">
        <f aca="false">IF($H32="","",IFERROR(INDEX('Chart of Accounts'!$C$2:$C$57,MATCH($H32,'Chart of Accounts'!$A$2:$A$57,0)),""))</f>
        <v/>
      </c>
      <c r="J32" s="0" t="str">
        <f aca="false">IF($H32="","",IFERROR(INDEX('Chart of Accounts'!$B$2:$B$57,MATCH($H32,'Chart of Accounts'!$A$2:$A$57,0)),""))</f>
        <v/>
      </c>
      <c r="K32" s="0" t="str">
        <f aca="false">IF($F32="","",IFERROR(INDEX('Chart of Accounts'!$B$2:$B$57,MATCH($F32,'Chart of Accounts'!$A$2:$A$57,0)),""))</f>
        <v/>
      </c>
    </row>
    <row r="33" customFormat="false" ht="15" hidden="false" customHeight="false" outlineLevel="0" collapsed="false">
      <c r="A33" s="40"/>
      <c r="B33" s="22"/>
      <c r="C33" s="41"/>
      <c r="D33" s="22"/>
      <c r="E33" s="22"/>
      <c r="F33" s="22"/>
      <c r="G33" s="22"/>
      <c r="H33" s="0" t="str">
        <f aca="false">IF($A33="","",IF($D33="","9999 Uncategorized",$D33))</f>
        <v/>
      </c>
      <c r="I33" s="0" t="str">
        <f aca="false">IF($H33="","",IFERROR(INDEX('Chart of Accounts'!$C$2:$C$57,MATCH($H33,'Chart of Accounts'!$A$2:$A$57,0)),""))</f>
        <v/>
      </c>
      <c r="J33" s="0" t="str">
        <f aca="false">IF($H33="","",IFERROR(INDEX('Chart of Accounts'!$B$2:$B$57,MATCH($H33,'Chart of Accounts'!$A$2:$A$57,0)),""))</f>
        <v/>
      </c>
      <c r="K33" s="0" t="str">
        <f aca="false">IF($F33="","",IFERROR(INDEX('Chart of Accounts'!$B$2:$B$57,MATCH($F33,'Chart of Accounts'!$A$2:$A$57,0)),""))</f>
        <v/>
      </c>
    </row>
    <row r="34" customFormat="false" ht="15" hidden="false" customHeight="false" outlineLevel="0" collapsed="false">
      <c r="A34" s="40"/>
      <c r="B34" s="22"/>
      <c r="C34" s="41"/>
      <c r="D34" s="22"/>
      <c r="E34" s="22"/>
      <c r="F34" s="22"/>
      <c r="G34" s="22"/>
      <c r="H34" s="0" t="str">
        <f aca="false">IF($A34="","",IF($D34="","9999 Uncategorized",$D34))</f>
        <v/>
      </c>
      <c r="I34" s="0" t="str">
        <f aca="false">IF($H34="","",IFERROR(INDEX('Chart of Accounts'!$C$2:$C$57,MATCH($H34,'Chart of Accounts'!$A$2:$A$57,0)),""))</f>
        <v/>
      </c>
      <c r="J34" s="0" t="str">
        <f aca="false">IF($H34="","",IFERROR(INDEX('Chart of Accounts'!$B$2:$B$57,MATCH($H34,'Chart of Accounts'!$A$2:$A$57,0)),""))</f>
        <v/>
      </c>
      <c r="K34" s="0" t="str">
        <f aca="false">IF($F34="","",IFERROR(INDEX('Chart of Accounts'!$B$2:$B$57,MATCH($F34,'Chart of Accounts'!$A$2:$A$57,0)),""))</f>
        <v/>
      </c>
    </row>
    <row r="35" customFormat="false" ht="15" hidden="false" customHeight="false" outlineLevel="0" collapsed="false">
      <c r="A35" s="40"/>
      <c r="B35" s="22"/>
      <c r="C35" s="41"/>
      <c r="D35" s="22"/>
      <c r="E35" s="22"/>
      <c r="F35" s="22"/>
      <c r="G35" s="22"/>
      <c r="H35" s="0" t="str">
        <f aca="false">IF($A35="","",IF($D35="","9999 Uncategorized",$D35))</f>
        <v/>
      </c>
      <c r="I35" s="0" t="str">
        <f aca="false">IF($H35="","",IFERROR(INDEX('Chart of Accounts'!$C$2:$C$57,MATCH($H35,'Chart of Accounts'!$A$2:$A$57,0)),""))</f>
        <v/>
      </c>
      <c r="J35" s="0" t="str">
        <f aca="false">IF($H35="","",IFERROR(INDEX('Chart of Accounts'!$B$2:$B$57,MATCH($H35,'Chart of Accounts'!$A$2:$A$57,0)),""))</f>
        <v/>
      </c>
      <c r="K35" s="0" t="str">
        <f aca="false">IF($F35="","",IFERROR(INDEX('Chart of Accounts'!$B$2:$B$57,MATCH($F35,'Chart of Accounts'!$A$2:$A$57,0)),""))</f>
        <v/>
      </c>
    </row>
    <row r="36" customFormat="false" ht="15" hidden="false" customHeight="false" outlineLevel="0" collapsed="false">
      <c r="A36" s="40"/>
      <c r="B36" s="22"/>
      <c r="C36" s="41"/>
      <c r="D36" s="22"/>
      <c r="E36" s="22"/>
      <c r="F36" s="22"/>
      <c r="G36" s="22"/>
      <c r="H36" s="0" t="str">
        <f aca="false">IF($A36="","",IF($D36="","9999 Uncategorized",$D36))</f>
        <v/>
      </c>
      <c r="I36" s="0" t="str">
        <f aca="false">IF($H36="","",IFERROR(INDEX('Chart of Accounts'!$C$2:$C$57,MATCH($H36,'Chart of Accounts'!$A$2:$A$57,0)),""))</f>
        <v/>
      </c>
      <c r="J36" s="0" t="str">
        <f aca="false">IF($H36="","",IFERROR(INDEX('Chart of Accounts'!$B$2:$B$57,MATCH($H36,'Chart of Accounts'!$A$2:$A$57,0)),""))</f>
        <v/>
      </c>
      <c r="K36" s="0" t="str">
        <f aca="false">IF($F36="","",IFERROR(INDEX('Chart of Accounts'!$B$2:$B$57,MATCH($F36,'Chart of Accounts'!$A$2:$A$57,0)),""))</f>
        <v/>
      </c>
    </row>
    <row r="37" customFormat="false" ht="15" hidden="false" customHeight="false" outlineLevel="0" collapsed="false">
      <c r="A37" s="40"/>
      <c r="B37" s="22"/>
      <c r="C37" s="41"/>
      <c r="D37" s="22"/>
      <c r="E37" s="22"/>
      <c r="F37" s="22"/>
      <c r="G37" s="22"/>
      <c r="H37" s="0" t="str">
        <f aca="false">IF($A37="","",IF($D37="","9999 Uncategorized",$D37))</f>
        <v/>
      </c>
      <c r="I37" s="0" t="str">
        <f aca="false">IF($H37="","",IFERROR(INDEX('Chart of Accounts'!$C$2:$C$57,MATCH($H37,'Chart of Accounts'!$A$2:$A$57,0)),""))</f>
        <v/>
      </c>
      <c r="J37" s="0" t="str">
        <f aca="false">IF($H37="","",IFERROR(INDEX('Chart of Accounts'!$B$2:$B$57,MATCH($H37,'Chart of Accounts'!$A$2:$A$57,0)),""))</f>
        <v/>
      </c>
      <c r="K37" s="0" t="str">
        <f aca="false">IF($F37="","",IFERROR(INDEX('Chart of Accounts'!$B$2:$B$57,MATCH($F37,'Chart of Accounts'!$A$2:$A$57,0)),""))</f>
        <v/>
      </c>
    </row>
    <row r="38" customFormat="false" ht="15" hidden="false" customHeight="false" outlineLevel="0" collapsed="false">
      <c r="A38" s="40"/>
      <c r="B38" s="22"/>
      <c r="C38" s="41"/>
      <c r="D38" s="22"/>
      <c r="E38" s="22"/>
      <c r="F38" s="22"/>
      <c r="G38" s="22"/>
      <c r="H38" s="0" t="str">
        <f aca="false">IF($A38="","",IF($D38="","9999 Uncategorized",$D38))</f>
        <v/>
      </c>
      <c r="I38" s="0" t="str">
        <f aca="false">IF($H38="","",IFERROR(INDEX('Chart of Accounts'!$C$2:$C$57,MATCH($H38,'Chart of Accounts'!$A$2:$A$57,0)),""))</f>
        <v/>
      </c>
      <c r="J38" s="0" t="str">
        <f aca="false">IF($H38="","",IFERROR(INDEX('Chart of Accounts'!$B$2:$B$57,MATCH($H38,'Chart of Accounts'!$A$2:$A$57,0)),""))</f>
        <v/>
      </c>
      <c r="K38" s="0" t="str">
        <f aca="false">IF($F38="","",IFERROR(INDEX('Chart of Accounts'!$B$2:$B$57,MATCH($F38,'Chart of Accounts'!$A$2:$A$57,0)),""))</f>
        <v/>
      </c>
    </row>
    <row r="39" customFormat="false" ht="15" hidden="false" customHeight="false" outlineLevel="0" collapsed="false">
      <c r="A39" s="40"/>
      <c r="B39" s="22"/>
      <c r="C39" s="41"/>
      <c r="D39" s="22"/>
      <c r="E39" s="22"/>
      <c r="F39" s="22"/>
      <c r="G39" s="22"/>
      <c r="H39" s="0" t="str">
        <f aca="false">IF($A39="","",IF($D39="","9999 Uncategorized",$D39))</f>
        <v/>
      </c>
      <c r="I39" s="0" t="str">
        <f aca="false">IF($H39="","",IFERROR(INDEX('Chart of Accounts'!$C$2:$C$57,MATCH($H39,'Chart of Accounts'!$A$2:$A$57,0)),""))</f>
        <v/>
      </c>
      <c r="J39" s="0" t="str">
        <f aca="false">IF($H39="","",IFERROR(INDEX('Chart of Accounts'!$B$2:$B$57,MATCH($H39,'Chart of Accounts'!$A$2:$A$57,0)),""))</f>
        <v/>
      </c>
      <c r="K39" s="0" t="str">
        <f aca="false">IF($F39="","",IFERROR(INDEX('Chart of Accounts'!$B$2:$B$57,MATCH($F39,'Chart of Accounts'!$A$2:$A$57,0)),""))</f>
        <v/>
      </c>
    </row>
    <row r="40" customFormat="false" ht="15" hidden="false" customHeight="false" outlineLevel="0" collapsed="false">
      <c r="A40" s="40"/>
      <c r="B40" s="22"/>
      <c r="C40" s="41"/>
      <c r="D40" s="22"/>
      <c r="E40" s="22"/>
      <c r="F40" s="22"/>
      <c r="G40" s="22"/>
      <c r="H40" s="0" t="str">
        <f aca="false">IF($A40="","",IF($D40="","9999 Uncategorized",$D40))</f>
        <v/>
      </c>
      <c r="I40" s="0" t="str">
        <f aca="false">IF($H40="","",IFERROR(INDEX('Chart of Accounts'!$C$2:$C$57,MATCH($H40,'Chart of Accounts'!$A$2:$A$57,0)),""))</f>
        <v/>
      </c>
      <c r="J40" s="0" t="str">
        <f aca="false">IF($H40="","",IFERROR(INDEX('Chart of Accounts'!$B$2:$B$57,MATCH($H40,'Chart of Accounts'!$A$2:$A$57,0)),""))</f>
        <v/>
      </c>
      <c r="K40" s="0" t="str">
        <f aca="false">IF($F40="","",IFERROR(INDEX('Chart of Accounts'!$B$2:$B$57,MATCH($F40,'Chart of Accounts'!$A$2:$A$57,0)),""))</f>
        <v/>
      </c>
    </row>
    <row r="41" customFormat="false" ht="15" hidden="false" customHeight="false" outlineLevel="0" collapsed="false">
      <c r="A41" s="40"/>
      <c r="B41" s="22"/>
      <c r="C41" s="41"/>
      <c r="D41" s="22"/>
      <c r="E41" s="22"/>
      <c r="F41" s="22"/>
      <c r="G41" s="22"/>
      <c r="H41" s="0" t="str">
        <f aca="false">IF($A41="","",IF($D41="","9999 Uncategorized",$D41))</f>
        <v/>
      </c>
      <c r="I41" s="0" t="str">
        <f aca="false">IF($H41="","",IFERROR(INDEX('Chart of Accounts'!$C$2:$C$57,MATCH($H41,'Chart of Accounts'!$A$2:$A$57,0)),""))</f>
        <v/>
      </c>
      <c r="J41" s="0" t="str">
        <f aca="false">IF($H41="","",IFERROR(INDEX('Chart of Accounts'!$B$2:$B$57,MATCH($H41,'Chart of Accounts'!$A$2:$A$57,0)),""))</f>
        <v/>
      </c>
      <c r="K41" s="0" t="str">
        <f aca="false">IF($F41="","",IFERROR(INDEX('Chart of Accounts'!$B$2:$B$57,MATCH($F41,'Chart of Accounts'!$A$2:$A$57,0)),""))</f>
        <v/>
      </c>
    </row>
    <row r="42" customFormat="false" ht="15" hidden="false" customHeight="false" outlineLevel="0" collapsed="false">
      <c r="A42" s="40"/>
      <c r="B42" s="22"/>
      <c r="C42" s="41"/>
      <c r="D42" s="22"/>
      <c r="E42" s="22"/>
      <c r="F42" s="22"/>
      <c r="G42" s="22"/>
      <c r="H42" s="0" t="str">
        <f aca="false">IF($A42="","",IF($D42="","9999 Uncategorized",$D42))</f>
        <v/>
      </c>
      <c r="I42" s="0" t="str">
        <f aca="false">IF($H42="","",IFERROR(INDEX('Chart of Accounts'!$C$2:$C$57,MATCH($H42,'Chart of Accounts'!$A$2:$A$57,0)),""))</f>
        <v/>
      </c>
      <c r="J42" s="0" t="str">
        <f aca="false">IF($H42="","",IFERROR(INDEX('Chart of Accounts'!$B$2:$B$57,MATCH($H42,'Chart of Accounts'!$A$2:$A$57,0)),""))</f>
        <v/>
      </c>
      <c r="K42" s="0" t="str">
        <f aca="false">IF($F42="","",IFERROR(INDEX('Chart of Accounts'!$B$2:$B$57,MATCH($F42,'Chart of Accounts'!$A$2:$A$57,0)),""))</f>
        <v/>
      </c>
    </row>
    <row r="43" customFormat="false" ht="15" hidden="false" customHeight="false" outlineLevel="0" collapsed="false">
      <c r="A43" s="40"/>
      <c r="B43" s="22"/>
      <c r="C43" s="41"/>
      <c r="D43" s="22"/>
      <c r="E43" s="22"/>
      <c r="F43" s="22"/>
      <c r="G43" s="22"/>
      <c r="H43" s="0" t="str">
        <f aca="false">IF($A43="","",IF($D43="","9999 Uncategorized",$D43))</f>
        <v/>
      </c>
      <c r="I43" s="0" t="str">
        <f aca="false">IF($H43="","",IFERROR(INDEX('Chart of Accounts'!$C$2:$C$57,MATCH($H43,'Chart of Accounts'!$A$2:$A$57,0)),""))</f>
        <v/>
      </c>
      <c r="J43" s="0" t="str">
        <f aca="false">IF($H43="","",IFERROR(INDEX('Chart of Accounts'!$B$2:$B$57,MATCH($H43,'Chart of Accounts'!$A$2:$A$57,0)),""))</f>
        <v/>
      </c>
      <c r="K43" s="0" t="str">
        <f aca="false">IF($F43="","",IFERROR(INDEX('Chart of Accounts'!$B$2:$B$57,MATCH($F43,'Chart of Accounts'!$A$2:$A$57,0)),""))</f>
        <v/>
      </c>
    </row>
    <row r="44" customFormat="false" ht="15" hidden="false" customHeight="false" outlineLevel="0" collapsed="false">
      <c r="A44" s="40"/>
      <c r="B44" s="22"/>
      <c r="C44" s="41"/>
      <c r="D44" s="22"/>
      <c r="E44" s="22"/>
      <c r="F44" s="22"/>
      <c r="G44" s="22"/>
      <c r="H44" s="0" t="str">
        <f aca="false">IF($A44="","",IF($D44="","9999 Uncategorized",$D44))</f>
        <v/>
      </c>
      <c r="I44" s="0" t="str">
        <f aca="false">IF($H44="","",IFERROR(INDEX('Chart of Accounts'!$C$2:$C$57,MATCH($H44,'Chart of Accounts'!$A$2:$A$57,0)),""))</f>
        <v/>
      </c>
      <c r="J44" s="0" t="str">
        <f aca="false">IF($H44="","",IFERROR(INDEX('Chart of Accounts'!$B$2:$B$57,MATCH($H44,'Chart of Accounts'!$A$2:$A$57,0)),""))</f>
        <v/>
      </c>
      <c r="K44" s="0" t="str">
        <f aca="false">IF($F44="","",IFERROR(INDEX('Chart of Accounts'!$B$2:$B$57,MATCH($F44,'Chart of Accounts'!$A$2:$A$57,0)),""))</f>
        <v/>
      </c>
    </row>
    <row r="45" customFormat="false" ht="15" hidden="false" customHeight="false" outlineLevel="0" collapsed="false">
      <c r="A45" s="40"/>
      <c r="B45" s="22"/>
      <c r="C45" s="41"/>
      <c r="D45" s="22"/>
      <c r="E45" s="22"/>
      <c r="F45" s="22"/>
      <c r="G45" s="22"/>
      <c r="H45" s="0" t="str">
        <f aca="false">IF($A45="","",IF($D45="","9999 Uncategorized",$D45))</f>
        <v/>
      </c>
      <c r="I45" s="0" t="str">
        <f aca="false">IF($H45="","",IFERROR(INDEX('Chart of Accounts'!$C$2:$C$57,MATCH($H45,'Chart of Accounts'!$A$2:$A$57,0)),""))</f>
        <v/>
      </c>
      <c r="J45" s="0" t="str">
        <f aca="false">IF($H45="","",IFERROR(INDEX('Chart of Accounts'!$B$2:$B$57,MATCH($H45,'Chart of Accounts'!$A$2:$A$57,0)),""))</f>
        <v/>
      </c>
      <c r="K45" s="0" t="str">
        <f aca="false">IF($F45="","",IFERROR(INDEX('Chart of Accounts'!$B$2:$B$57,MATCH($F45,'Chart of Accounts'!$A$2:$A$57,0)),""))</f>
        <v/>
      </c>
    </row>
    <row r="46" customFormat="false" ht="15" hidden="false" customHeight="false" outlineLevel="0" collapsed="false">
      <c r="A46" s="40"/>
      <c r="B46" s="22"/>
      <c r="C46" s="41"/>
      <c r="D46" s="22"/>
      <c r="E46" s="22"/>
      <c r="F46" s="22"/>
      <c r="G46" s="22"/>
      <c r="H46" s="0" t="str">
        <f aca="false">IF($A46="","",IF($D46="","9999 Uncategorized",$D46))</f>
        <v/>
      </c>
      <c r="I46" s="0" t="str">
        <f aca="false">IF($H46="","",IFERROR(INDEX('Chart of Accounts'!$C$2:$C$57,MATCH($H46,'Chart of Accounts'!$A$2:$A$57,0)),""))</f>
        <v/>
      </c>
      <c r="J46" s="0" t="str">
        <f aca="false">IF($H46="","",IFERROR(INDEX('Chart of Accounts'!$B$2:$B$57,MATCH($H46,'Chart of Accounts'!$A$2:$A$57,0)),""))</f>
        <v/>
      </c>
      <c r="K46" s="0" t="str">
        <f aca="false">IF($F46="","",IFERROR(INDEX('Chart of Accounts'!$B$2:$B$57,MATCH($F46,'Chart of Accounts'!$A$2:$A$57,0)),""))</f>
        <v/>
      </c>
    </row>
    <row r="47" customFormat="false" ht="15" hidden="false" customHeight="false" outlineLevel="0" collapsed="false">
      <c r="A47" s="40"/>
      <c r="B47" s="22"/>
      <c r="C47" s="41"/>
      <c r="D47" s="22"/>
      <c r="E47" s="22"/>
      <c r="F47" s="22"/>
      <c r="G47" s="22"/>
      <c r="H47" s="0" t="str">
        <f aca="false">IF($A47="","",IF($D47="","9999 Uncategorized",$D47))</f>
        <v/>
      </c>
      <c r="I47" s="0" t="str">
        <f aca="false">IF($H47="","",IFERROR(INDEX('Chart of Accounts'!$C$2:$C$57,MATCH($H47,'Chart of Accounts'!$A$2:$A$57,0)),""))</f>
        <v/>
      </c>
      <c r="J47" s="0" t="str">
        <f aca="false">IF($H47="","",IFERROR(INDEX('Chart of Accounts'!$B$2:$B$57,MATCH($H47,'Chart of Accounts'!$A$2:$A$57,0)),""))</f>
        <v/>
      </c>
      <c r="K47" s="0" t="str">
        <f aca="false">IF($F47="","",IFERROR(INDEX('Chart of Accounts'!$B$2:$B$57,MATCH($F47,'Chart of Accounts'!$A$2:$A$57,0)),""))</f>
        <v/>
      </c>
    </row>
    <row r="48" customFormat="false" ht="15" hidden="false" customHeight="false" outlineLevel="0" collapsed="false">
      <c r="A48" s="40"/>
      <c r="B48" s="22"/>
      <c r="C48" s="41"/>
      <c r="D48" s="22"/>
      <c r="E48" s="22"/>
      <c r="F48" s="22"/>
      <c r="G48" s="22"/>
      <c r="H48" s="0" t="str">
        <f aca="false">IF($A48="","",IF($D48="","9999 Uncategorized",$D48))</f>
        <v/>
      </c>
      <c r="I48" s="0" t="str">
        <f aca="false">IF($H48="","",IFERROR(INDEX('Chart of Accounts'!$C$2:$C$57,MATCH($H48,'Chart of Accounts'!$A$2:$A$57,0)),""))</f>
        <v/>
      </c>
      <c r="J48" s="0" t="str">
        <f aca="false">IF($H48="","",IFERROR(INDEX('Chart of Accounts'!$B$2:$B$57,MATCH($H48,'Chart of Accounts'!$A$2:$A$57,0)),""))</f>
        <v/>
      </c>
      <c r="K48" s="0" t="str">
        <f aca="false">IF($F48="","",IFERROR(INDEX('Chart of Accounts'!$B$2:$B$57,MATCH($F48,'Chart of Accounts'!$A$2:$A$57,0)),""))</f>
        <v/>
      </c>
    </row>
    <row r="49" customFormat="false" ht="15" hidden="false" customHeight="false" outlineLevel="0" collapsed="false">
      <c r="A49" s="40"/>
      <c r="B49" s="22"/>
      <c r="C49" s="41"/>
      <c r="D49" s="22"/>
      <c r="E49" s="22"/>
      <c r="F49" s="22"/>
      <c r="G49" s="22"/>
      <c r="H49" s="0" t="str">
        <f aca="false">IF($A49="","",IF($D49="","9999 Uncategorized",$D49))</f>
        <v/>
      </c>
      <c r="I49" s="0" t="str">
        <f aca="false">IF($H49="","",IFERROR(INDEX('Chart of Accounts'!$C$2:$C$57,MATCH($H49,'Chart of Accounts'!$A$2:$A$57,0)),""))</f>
        <v/>
      </c>
      <c r="J49" s="0" t="str">
        <f aca="false">IF($H49="","",IFERROR(INDEX('Chart of Accounts'!$B$2:$B$57,MATCH($H49,'Chart of Accounts'!$A$2:$A$57,0)),""))</f>
        <v/>
      </c>
      <c r="K49" s="0" t="str">
        <f aca="false">IF($F49="","",IFERROR(INDEX('Chart of Accounts'!$B$2:$B$57,MATCH($F49,'Chart of Accounts'!$A$2:$A$57,0)),""))</f>
        <v/>
      </c>
    </row>
    <row r="50" customFormat="false" ht="15" hidden="false" customHeight="false" outlineLevel="0" collapsed="false">
      <c r="A50" s="40"/>
      <c r="B50" s="22"/>
      <c r="C50" s="41"/>
      <c r="D50" s="22"/>
      <c r="E50" s="22"/>
      <c r="F50" s="22"/>
      <c r="G50" s="22"/>
      <c r="H50" s="0" t="str">
        <f aca="false">IF($A50="","",IF($D50="","9999 Uncategorized",$D50))</f>
        <v/>
      </c>
      <c r="I50" s="0" t="str">
        <f aca="false">IF($H50="","",IFERROR(INDEX('Chart of Accounts'!$C$2:$C$57,MATCH($H50,'Chart of Accounts'!$A$2:$A$57,0)),""))</f>
        <v/>
      </c>
      <c r="J50" s="0" t="str">
        <f aca="false">IF($H50="","",IFERROR(INDEX('Chart of Accounts'!$B$2:$B$57,MATCH($H50,'Chart of Accounts'!$A$2:$A$57,0)),""))</f>
        <v/>
      </c>
      <c r="K50" s="0" t="str">
        <f aca="false">IF($F50="","",IFERROR(INDEX('Chart of Accounts'!$B$2:$B$57,MATCH($F50,'Chart of Accounts'!$A$2:$A$57,0)),""))</f>
        <v/>
      </c>
    </row>
    <row r="51" customFormat="false" ht="15" hidden="false" customHeight="false" outlineLevel="0" collapsed="false">
      <c r="A51" s="40"/>
      <c r="B51" s="22"/>
      <c r="C51" s="41"/>
      <c r="D51" s="22"/>
      <c r="E51" s="22"/>
      <c r="F51" s="22"/>
      <c r="G51" s="22"/>
      <c r="H51" s="0" t="str">
        <f aca="false">IF($A51="","",IF($D51="","9999 Uncategorized",$D51))</f>
        <v/>
      </c>
      <c r="I51" s="0" t="str">
        <f aca="false">IF($H51="","",IFERROR(INDEX('Chart of Accounts'!$C$2:$C$57,MATCH($H51,'Chart of Accounts'!$A$2:$A$57,0)),""))</f>
        <v/>
      </c>
      <c r="J51" s="0" t="str">
        <f aca="false">IF($H51="","",IFERROR(INDEX('Chart of Accounts'!$B$2:$B$57,MATCH($H51,'Chart of Accounts'!$A$2:$A$57,0)),""))</f>
        <v/>
      </c>
      <c r="K51" s="0" t="str">
        <f aca="false">IF($F51="","",IFERROR(INDEX('Chart of Accounts'!$B$2:$B$57,MATCH($F51,'Chart of Accounts'!$A$2:$A$57,0)),""))</f>
        <v/>
      </c>
    </row>
    <row r="52" customFormat="false" ht="15" hidden="false" customHeight="false" outlineLevel="0" collapsed="false">
      <c r="A52" s="40"/>
      <c r="B52" s="22"/>
      <c r="C52" s="41"/>
      <c r="D52" s="22"/>
      <c r="E52" s="22"/>
      <c r="F52" s="22"/>
      <c r="G52" s="22"/>
      <c r="H52" s="0" t="str">
        <f aca="false">IF($A52="","",IF($D52="","9999 Uncategorized",$D52))</f>
        <v/>
      </c>
      <c r="I52" s="0" t="str">
        <f aca="false">IF($H52="","",IFERROR(INDEX('Chart of Accounts'!$C$2:$C$57,MATCH($H52,'Chart of Accounts'!$A$2:$A$57,0)),""))</f>
        <v/>
      </c>
      <c r="J52" s="0" t="str">
        <f aca="false">IF($H52="","",IFERROR(INDEX('Chart of Accounts'!$B$2:$B$57,MATCH($H52,'Chart of Accounts'!$A$2:$A$57,0)),""))</f>
        <v/>
      </c>
      <c r="K52" s="0" t="str">
        <f aca="false">IF($F52="","",IFERROR(INDEX('Chart of Accounts'!$B$2:$B$57,MATCH($F52,'Chart of Accounts'!$A$2:$A$57,0)),""))</f>
        <v/>
      </c>
    </row>
    <row r="53" customFormat="false" ht="15" hidden="false" customHeight="false" outlineLevel="0" collapsed="false">
      <c r="A53" s="40"/>
      <c r="B53" s="22"/>
      <c r="C53" s="41"/>
      <c r="D53" s="22"/>
      <c r="E53" s="22"/>
      <c r="F53" s="22"/>
      <c r="G53" s="22"/>
      <c r="H53" s="0" t="str">
        <f aca="false">IF($A53="","",IF($D53="","9999 Uncategorized",$D53))</f>
        <v/>
      </c>
      <c r="I53" s="0" t="str">
        <f aca="false">IF($H53="","",IFERROR(INDEX('Chart of Accounts'!$C$2:$C$57,MATCH($H53,'Chart of Accounts'!$A$2:$A$57,0)),""))</f>
        <v/>
      </c>
      <c r="J53" s="0" t="str">
        <f aca="false">IF($H53="","",IFERROR(INDEX('Chart of Accounts'!$B$2:$B$57,MATCH($H53,'Chart of Accounts'!$A$2:$A$57,0)),""))</f>
        <v/>
      </c>
      <c r="K53" s="0" t="str">
        <f aca="false">IF($F53="","",IFERROR(INDEX('Chart of Accounts'!$B$2:$B$57,MATCH($F53,'Chart of Accounts'!$A$2:$A$57,0)),""))</f>
        <v/>
      </c>
    </row>
    <row r="54" customFormat="false" ht="15" hidden="false" customHeight="false" outlineLevel="0" collapsed="false">
      <c r="A54" s="40"/>
      <c r="B54" s="22"/>
      <c r="C54" s="41"/>
      <c r="D54" s="22"/>
      <c r="E54" s="22"/>
      <c r="F54" s="22"/>
      <c r="G54" s="22"/>
      <c r="H54" s="0" t="str">
        <f aca="false">IF($A54="","",IF($D54="","9999 Uncategorized",$D54))</f>
        <v/>
      </c>
      <c r="I54" s="0" t="str">
        <f aca="false">IF($H54="","",IFERROR(INDEX('Chart of Accounts'!$C$2:$C$57,MATCH($H54,'Chart of Accounts'!$A$2:$A$57,0)),""))</f>
        <v/>
      </c>
      <c r="J54" s="0" t="str">
        <f aca="false">IF($H54="","",IFERROR(INDEX('Chart of Accounts'!$B$2:$B$57,MATCH($H54,'Chart of Accounts'!$A$2:$A$57,0)),""))</f>
        <v/>
      </c>
      <c r="K54" s="0" t="str">
        <f aca="false">IF($F54="","",IFERROR(INDEX('Chart of Accounts'!$B$2:$B$57,MATCH($F54,'Chart of Accounts'!$A$2:$A$57,0)),""))</f>
        <v/>
      </c>
    </row>
    <row r="55" customFormat="false" ht="15" hidden="false" customHeight="false" outlineLevel="0" collapsed="false">
      <c r="A55" s="40"/>
      <c r="B55" s="22"/>
      <c r="C55" s="41"/>
      <c r="D55" s="22"/>
      <c r="E55" s="22"/>
      <c r="F55" s="22"/>
      <c r="G55" s="22"/>
      <c r="H55" s="0" t="str">
        <f aca="false">IF($A55="","",IF($D55="","9999 Uncategorized",$D55))</f>
        <v/>
      </c>
      <c r="I55" s="0" t="str">
        <f aca="false">IF($H55="","",IFERROR(INDEX('Chart of Accounts'!$C$2:$C$57,MATCH($H55,'Chart of Accounts'!$A$2:$A$57,0)),""))</f>
        <v/>
      </c>
      <c r="J55" s="0" t="str">
        <f aca="false">IF($H55="","",IFERROR(INDEX('Chart of Accounts'!$B$2:$B$57,MATCH($H55,'Chart of Accounts'!$A$2:$A$57,0)),""))</f>
        <v/>
      </c>
      <c r="K55" s="0" t="str">
        <f aca="false">IF($F55="","",IFERROR(INDEX('Chart of Accounts'!$B$2:$B$57,MATCH($F55,'Chart of Accounts'!$A$2:$A$57,0)),""))</f>
        <v/>
      </c>
    </row>
    <row r="56" customFormat="false" ht="15" hidden="false" customHeight="false" outlineLevel="0" collapsed="false">
      <c r="A56" s="40"/>
      <c r="B56" s="22"/>
      <c r="C56" s="41"/>
      <c r="D56" s="22"/>
      <c r="E56" s="22"/>
      <c r="F56" s="22"/>
      <c r="G56" s="22"/>
      <c r="H56" s="0" t="str">
        <f aca="false">IF($A56="","",IF($D56="","9999 Uncategorized",$D56))</f>
        <v/>
      </c>
      <c r="I56" s="0" t="str">
        <f aca="false">IF($H56="","",IFERROR(INDEX('Chart of Accounts'!$C$2:$C$57,MATCH($H56,'Chart of Accounts'!$A$2:$A$57,0)),""))</f>
        <v/>
      </c>
      <c r="J56" s="0" t="str">
        <f aca="false">IF($H56="","",IFERROR(INDEX('Chart of Accounts'!$B$2:$B$57,MATCH($H56,'Chart of Accounts'!$A$2:$A$57,0)),""))</f>
        <v/>
      </c>
      <c r="K56" s="0" t="str">
        <f aca="false">IF($F56="","",IFERROR(INDEX('Chart of Accounts'!$B$2:$B$57,MATCH($F56,'Chart of Accounts'!$A$2:$A$57,0)),""))</f>
        <v/>
      </c>
    </row>
    <row r="57" customFormat="false" ht="15" hidden="false" customHeight="false" outlineLevel="0" collapsed="false">
      <c r="A57" s="40"/>
      <c r="B57" s="22"/>
      <c r="C57" s="41"/>
      <c r="D57" s="22"/>
      <c r="E57" s="22"/>
      <c r="F57" s="22"/>
      <c r="G57" s="22"/>
      <c r="H57" s="0" t="str">
        <f aca="false">IF($A57="","",IF($D57="","9999 Uncategorized",$D57))</f>
        <v/>
      </c>
      <c r="I57" s="0" t="str">
        <f aca="false">IF($H57="","",IFERROR(INDEX('Chart of Accounts'!$C$2:$C$57,MATCH($H57,'Chart of Accounts'!$A$2:$A$57,0)),""))</f>
        <v/>
      </c>
      <c r="J57" s="0" t="str">
        <f aca="false">IF($H57="","",IFERROR(INDEX('Chart of Accounts'!$B$2:$B$57,MATCH($H57,'Chart of Accounts'!$A$2:$A$57,0)),""))</f>
        <v/>
      </c>
      <c r="K57" s="0" t="str">
        <f aca="false">IF($F57="","",IFERROR(INDEX('Chart of Accounts'!$B$2:$B$57,MATCH($F57,'Chart of Accounts'!$A$2:$A$57,0)),""))</f>
        <v/>
      </c>
    </row>
    <row r="58" customFormat="false" ht="15" hidden="false" customHeight="false" outlineLevel="0" collapsed="false">
      <c r="A58" s="40"/>
      <c r="B58" s="22"/>
      <c r="C58" s="41"/>
      <c r="D58" s="22"/>
      <c r="E58" s="22"/>
      <c r="F58" s="22"/>
      <c r="G58" s="22"/>
      <c r="H58" s="0" t="str">
        <f aca="false">IF($A58="","",IF($D58="","9999 Uncategorized",$D58))</f>
        <v/>
      </c>
      <c r="I58" s="0" t="str">
        <f aca="false">IF($H58="","",IFERROR(INDEX('Chart of Accounts'!$C$2:$C$57,MATCH($H58,'Chart of Accounts'!$A$2:$A$57,0)),""))</f>
        <v/>
      </c>
      <c r="J58" s="0" t="str">
        <f aca="false">IF($H58="","",IFERROR(INDEX('Chart of Accounts'!$B$2:$B$57,MATCH($H58,'Chart of Accounts'!$A$2:$A$57,0)),""))</f>
        <v/>
      </c>
      <c r="K58" s="0" t="str">
        <f aca="false">IF($F58="","",IFERROR(INDEX('Chart of Accounts'!$B$2:$B$57,MATCH($F58,'Chart of Accounts'!$A$2:$A$57,0)),""))</f>
        <v/>
      </c>
    </row>
    <row r="59" customFormat="false" ht="15" hidden="false" customHeight="false" outlineLevel="0" collapsed="false">
      <c r="A59" s="40"/>
      <c r="B59" s="22"/>
      <c r="C59" s="41"/>
      <c r="D59" s="22"/>
      <c r="E59" s="22"/>
      <c r="F59" s="22"/>
      <c r="G59" s="22"/>
      <c r="H59" s="0" t="str">
        <f aca="false">IF($A59="","",IF($D59="","9999 Uncategorized",$D59))</f>
        <v/>
      </c>
      <c r="I59" s="0" t="str">
        <f aca="false">IF($H59="","",IFERROR(INDEX('Chart of Accounts'!$C$2:$C$57,MATCH($H59,'Chart of Accounts'!$A$2:$A$57,0)),""))</f>
        <v/>
      </c>
      <c r="J59" s="0" t="str">
        <f aca="false">IF($H59="","",IFERROR(INDEX('Chart of Accounts'!$B$2:$B$57,MATCH($H59,'Chart of Accounts'!$A$2:$A$57,0)),""))</f>
        <v/>
      </c>
      <c r="K59" s="0" t="str">
        <f aca="false">IF($F59="","",IFERROR(INDEX('Chart of Accounts'!$B$2:$B$57,MATCH($F59,'Chart of Accounts'!$A$2:$A$57,0)),""))</f>
        <v/>
      </c>
    </row>
    <row r="60" customFormat="false" ht="15" hidden="false" customHeight="false" outlineLevel="0" collapsed="false">
      <c r="A60" s="40"/>
      <c r="B60" s="22"/>
      <c r="C60" s="41"/>
      <c r="D60" s="22"/>
      <c r="E60" s="22"/>
      <c r="F60" s="22"/>
      <c r="G60" s="22"/>
      <c r="H60" s="0" t="str">
        <f aca="false">IF($A60="","",IF($D60="","9999 Uncategorized",$D60))</f>
        <v/>
      </c>
      <c r="I60" s="0" t="str">
        <f aca="false">IF($H60="","",IFERROR(INDEX('Chart of Accounts'!$C$2:$C$57,MATCH($H60,'Chart of Accounts'!$A$2:$A$57,0)),""))</f>
        <v/>
      </c>
      <c r="J60" s="0" t="str">
        <f aca="false">IF($H60="","",IFERROR(INDEX('Chart of Accounts'!$B$2:$B$57,MATCH($H60,'Chart of Accounts'!$A$2:$A$57,0)),""))</f>
        <v/>
      </c>
      <c r="K60" s="0" t="str">
        <f aca="false">IF($F60="","",IFERROR(INDEX('Chart of Accounts'!$B$2:$B$57,MATCH($F60,'Chart of Accounts'!$A$2:$A$57,0)),""))</f>
        <v/>
      </c>
    </row>
    <row r="61" customFormat="false" ht="15" hidden="false" customHeight="false" outlineLevel="0" collapsed="false">
      <c r="A61" s="40"/>
      <c r="B61" s="22"/>
      <c r="C61" s="41"/>
      <c r="D61" s="22"/>
      <c r="E61" s="22"/>
      <c r="F61" s="22"/>
      <c r="G61" s="22"/>
      <c r="H61" s="0" t="str">
        <f aca="false">IF($A61="","",IF($D61="","9999 Uncategorized",$D61))</f>
        <v/>
      </c>
      <c r="I61" s="0" t="str">
        <f aca="false">IF($H61="","",IFERROR(INDEX('Chart of Accounts'!$C$2:$C$57,MATCH($H61,'Chart of Accounts'!$A$2:$A$57,0)),""))</f>
        <v/>
      </c>
      <c r="J61" s="0" t="str">
        <f aca="false">IF($H61="","",IFERROR(INDEX('Chart of Accounts'!$B$2:$B$57,MATCH($H61,'Chart of Accounts'!$A$2:$A$57,0)),""))</f>
        <v/>
      </c>
      <c r="K61" s="0" t="str">
        <f aca="false">IF($F61="","",IFERROR(INDEX('Chart of Accounts'!$B$2:$B$57,MATCH($F61,'Chart of Accounts'!$A$2:$A$57,0)),""))</f>
        <v/>
      </c>
    </row>
    <row r="62" customFormat="false" ht="15" hidden="false" customHeight="false" outlineLevel="0" collapsed="false">
      <c r="A62" s="40"/>
      <c r="B62" s="22"/>
      <c r="C62" s="41"/>
      <c r="D62" s="22"/>
      <c r="E62" s="22"/>
      <c r="F62" s="22"/>
      <c r="G62" s="22"/>
      <c r="H62" s="0" t="str">
        <f aca="false">IF($A62="","",IF($D62="","9999 Uncategorized",$D62))</f>
        <v/>
      </c>
      <c r="I62" s="0" t="str">
        <f aca="false">IF($H62="","",IFERROR(INDEX('Chart of Accounts'!$C$2:$C$57,MATCH($H62,'Chart of Accounts'!$A$2:$A$57,0)),""))</f>
        <v/>
      </c>
      <c r="J62" s="0" t="str">
        <f aca="false">IF($H62="","",IFERROR(INDEX('Chart of Accounts'!$B$2:$B$57,MATCH($H62,'Chart of Accounts'!$A$2:$A$57,0)),""))</f>
        <v/>
      </c>
      <c r="K62" s="0" t="str">
        <f aca="false">IF($F62="","",IFERROR(INDEX('Chart of Accounts'!$B$2:$B$57,MATCH($F62,'Chart of Accounts'!$A$2:$A$57,0)),""))</f>
        <v/>
      </c>
    </row>
    <row r="63" customFormat="false" ht="15" hidden="false" customHeight="false" outlineLevel="0" collapsed="false">
      <c r="A63" s="40"/>
      <c r="B63" s="22"/>
      <c r="C63" s="41"/>
      <c r="D63" s="22"/>
      <c r="E63" s="22"/>
      <c r="F63" s="22"/>
      <c r="G63" s="22"/>
      <c r="H63" s="0" t="str">
        <f aca="false">IF($A63="","",IF($D63="","9999 Uncategorized",$D63))</f>
        <v/>
      </c>
      <c r="I63" s="0" t="str">
        <f aca="false">IF($H63="","",IFERROR(INDEX('Chart of Accounts'!$C$2:$C$57,MATCH($H63,'Chart of Accounts'!$A$2:$A$57,0)),""))</f>
        <v/>
      </c>
      <c r="J63" s="0" t="str">
        <f aca="false">IF($H63="","",IFERROR(INDEX('Chart of Accounts'!$B$2:$B$57,MATCH($H63,'Chart of Accounts'!$A$2:$A$57,0)),""))</f>
        <v/>
      </c>
      <c r="K63" s="0" t="str">
        <f aca="false">IF($F63="","",IFERROR(INDEX('Chart of Accounts'!$B$2:$B$57,MATCH($F63,'Chart of Accounts'!$A$2:$A$57,0)),""))</f>
        <v/>
      </c>
    </row>
    <row r="64" customFormat="false" ht="15" hidden="false" customHeight="false" outlineLevel="0" collapsed="false">
      <c r="A64" s="40"/>
      <c r="B64" s="22"/>
      <c r="C64" s="41"/>
      <c r="D64" s="22"/>
      <c r="E64" s="22"/>
      <c r="F64" s="22"/>
      <c r="G64" s="22"/>
      <c r="H64" s="0" t="str">
        <f aca="false">IF($A64="","",IF($D64="","9999 Uncategorized",$D64))</f>
        <v/>
      </c>
      <c r="I64" s="0" t="str">
        <f aca="false">IF($H64="","",IFERROR(INDEX('Chart of Accounts'!$C$2:$C$57,MATCH($H64,'Chart of Accounts'!$A$2:$A$57,0)),""))</f>
        <v/>
      </c>
      <c r="J64" s="0" t="str">
        <f aca="false">IF($H64="","",IFERROR(INDEX('Chart of Accounts'!$B$2:$B$57,MATCH($H64,'Chart of Accounts'!$A$2:$A$57,0)),""))</f>
        <v/>
      </c>
      <c r="K64" s="0" t="str">
        <f aca="false">IF($F64="","",IFERROR(INDEX('Chart of Accounts'!$B$2:$B$57,MATCH($F64,'Chart of Accounts'!$A$2:$A$57,0)),""))</f>
        <v/>
      </c>
    </row>
    <row r="65" customFormat="false" ht="15" hidden="false" customHeight="false" outlineLevel="0" collapsed="false">
      <c r="A65" s="40"/>
      <c r="B65" s="22"/>
      <c r="C65" s="41"/>
      <c r="D65" s="22"/>
      <c r="E65" s="22"/>
      <c r="F65" s="22"/>
      <c r="G65" s="22"/>
      <c r="H65" s="0" t="str">
        <f aca="false">IF($A65="","",IF($D65="","9999 Uncategorized",$D65))</f>
        <v/>
      </c>
      <c r="I65" s="0" t="str">
        <f aca="false">IF($H65="","",IFERROR(INDEX('Chart of Accounts'!$C$2:$C$57,MATCH($H65,'Chart of Accounts'!$A$2:$A$57,0)),""))</f>
        <v/>
      </c>
      <c r="J65" s="0" t="str">
        <f aca="false">IF($H65="","",IFERROR(INDEX('Chart of Accounts'!$B$2:$B$57,MATCH($H65,'Chart of Accounts'!$A$2:$A$57,0)),""))</f>
        <v/>
      </c>
      <c r="K65" s="0" t="str">
        <f aca="false">IF($F65="","",IFERROR(INDEX('Chart of Accounts'!$B$2:$B$57,MATCH($F65,'Chart of Accounts'!$A$2:$A$57,0)),""))</f>
        <v/>
      </c>
    </row>
    <row r="66" customFormat="false" ht="15" hidden="false" customHeight="false" outlineLevel="0" collapsed="false">
      <c r="A66" s="40"/>
      <c r="B66" s="22"/>
      <c r="C66" s="41"/>
      <c r="D66" s="22"/>
      <c r="E66" s="22"/>
      <c r="F66" s="22"/>
      <c r="G66" s="22"/>
      <c r="H66" s="0" t="str">
        <f aca="false">IF($A66="","",IF($D66="","9999 Uncategorized",$D66))</f>
        <v/>
      </c>
      <c r="I66" s="0" t="str">
        <f aca="false">IF($H66="","",IFERROR(INDEX('Chart of Accounts'!$C$2:$C$57,MATCH($H66,'Chart of Accounts'!$A$2:$A$57,0)),""))</f>
        <v/>
      </c>
      <c r="J66" s="0" t="str">
        <f aca="false">IF($H66="","",IFERROR(INDEX('Chart of Accounts'!$B$2:$B$57,MATCH($H66,'Chart of Accounts'!$A$2:$A$57,0)),""))</f>
        <v/>
      </c>
      <c r="K66" s="0" t="str">
        <f aca="false">IF($F66="","",IFERROR(INDEX('Chart of Accounts'!$B$2:$B$57,MATCH($F66,'Chart of Accounts'!$A$2:$A$57,0)),""))</f>
        <v/>
      </c>
    </row>
    <row r="67" customFormat="false" ht="15" hidden="false" customHeight="false" outlineLevel="0" collapsed="false">
      <c r="A67" s="40"/>
      <c r="B67" s="22"/>
      <c r="C67" s="41"/>
      <c r="D67" s="22"/>
      <c r="E67" s="22"/>
      <c r="F67" s="22"/>
      <c r="G67" s="22"/>
      <c r="H67" s="0" t="str">
        <f aca="false">IF($A67="","",IF($D67="","9999 Uncategorized",$D67))</f>
        <v/>
      </c>
      <c r="I67" s="0" t="str">
        <f aca="false">IF($H67="","",IFERROR(INDEX('Chart of Accounts'!$C$2:$C$57,MATCH($H67,'Chart of Accounts'!$A$2:$A$57,0)),""))</f>
        <v/>
      </c>
      <c r="J67" s="0" t="str">
        <f aca="false">IF($H67="","",IFERROR(INDEX('Chart of Accounts'!$B$2:$B$57,MATCH($H67,'Chart of Accounts'!$A$2:$A$57,0)),""))</f>
        <v/>
      </c>
      <c r="K67" s="0" t="str">
        <f aca="false">IF($F67="","",IFERROR(INDEX('Chart of Accounts'!$B$2:$B$57,MATCH($F67,'Chart of Accounts'!$A$2:$A$57,0)),""))</f>
        <v/>
      </c>
    </row>
    <row r="68" customFormat="false" ht="15" hidden="false" customHeight="false" outlineLevel="0" collapsed="false">
      <c r="A68" s="40"/>
      <c r="B68" s="22"/>
      <c r="C68" s="41"/>
      <c r="D68" s="22"/>
      <c r="E68" s="22"/>
      <c r="F68" s="22"/>
      <c r="G68" s="22"/>
      <c r="H68" s="0" t="str">
        <f aca="false">IF($A68="","",IF($D68="","9999 Uncategorized",$D68))</f>
        <v/>
      </c>
      <c r="I68" s="0" t="str">
        <f aca="false">IF($H68="","",IFERROR(INDEX('Chart of Accounts'!$C$2:$C$57,MATCH($H68,'Chart of Accounts'!$A$2:$A$57,0)),""))</f>
        <v/>
      </c>
      <c r="J68" s="0" t="str">
        <f aca="false">IF($H68="","",IFERROR(INDEX('Chart of Accounts'!$B$2:$B$57,MATCH($H68,'Chart of Accounts'!$A$2:$A$57,0)),""))</f>
        <v/>
      </c>
      <c r="K68" s="0" t="str">
        <f aca="false">IF($F68="","",IFERROR(INDEX('Chart of Accounts'!$B$2:$B$57,MATCH($F68,'Chart of Accounts'!$A$2:$A$57,0)),""))</f>
        <v/>
      </c>
    </row>
    <row r="69" customFormat="false" ht="15" hidden="false" customHeight="false" outlineLevel="0" collapsed="false">
      <c r="A69" s="40"/>
      <c r="B69" s="22"/>
      <c r="C69" s="41"/>
      <c r="D69" s="22"/>
      <c r="E69" s="22"/>
      <c r="F69" s="22"/>
      <c r="G69" s="22"/>
      <c r="H69" s="0" t="str">
        <f aca="false">IF($A69="","",IF($D69="","9999 Uncategorized",$D69))</f>
        <v/>
      </c>
      <c r="I69" s="0" t="str">
        <f aca="false">IF($H69="","",IFERROR(INDEX('Chart of Accounts'!$C$2:$C$57,MATCH($H69,'Chart of Accounts'!$A$2:$A$57,0)),""))</f>
        <v/>
      </c>
      <c r="J69" s="0" t="str">
        <f aca="false">IF($H69="","",IFERROR(INDEX('Chart of Accounts'!$B$2:$B$57,MATCH($H69,'Chart of Accounts'!$A$2:$A$57,0)),""))</f>
        <v/>
      </c>
      <c r="K69" s="0" t="str">
        <f aca="false">IF($F69="","",IFERROR(INDEX('Chart of Accounts'!$B$2:$B$57,MATCH($F69,'Chart of Accounts'!$A$2:$A$57,0)),""))</f>
        <v/>
      </c>
    </row>
    <row r="70" customFormat="false" ht="15" hidden="false" customHeight="false" outlineLevel="0" collapsed="false">
      <c r="A70" s="40"/>
      <c r="B70" s="22"/>
      <c r="C70" s="41"/>
      <c r="D70" s="22"/>
      <c r="E70" s="22"/>
      <c r="F70" s="22"/>
      <c r="G70" s="22"/>
      <c r="H70" s="0" t="str">
        <f aca="false">IF($A70="","",IF($D70="","9999 Uncategorized",$D70))</f>
        <v/>
      </c>
      <c r="I70" s="0" t="str">
        <f aca="false">IF($H70="","",IFERROR(INDEX('Chart of Accounts'!$C$2:$C$57,MATCH($H70,'Chart of Accounts'!$A$2:$A$57,0)),""))</f>
        <v/>
      </c>
      <c r="J70" s="0" t="str">
        <f aca="false">IF($H70="","",IFERROR(INDEX('Chart of Accounts'!$B$2:$B$57,MATCH($H70,'Chart of Accounts'!$A$2:$A$57,0)),""))</f>
        <v/>
      </c>
      <c r="K70" s="0" t="str">
        <f aca="false">IF($F70="","",IFERROR(INDEX('Chart of Accounts'!$B$2:$B$57,MATCH($F70,'Chart of Accounts'!$A$2:$A$57,0)),""))</f>
        <v/>
      </c>
    </row>
    <row r="71" customFormat="false" ht="15" hidden="false" customHeight="false" outlineLevel="0" collapsed="false">
      <c r="A71" s="40"/>
      <c r="B71" s="22"/>
      <c r="C71" s="41"/>
      <c r="D71" s="22"/>
      <c r="E71" s="22"/>
      <c r="F71" s="22"/>
      <c r="G71" s="22"/>
      <c r="H71" s="0" t="str">
        <f aca="false">IF($A71="","",IF($D71="","9999 Uncategorized",$D71))</f>
        <v/>
      </c>
      <c r="I71" s="0" t="str">
        <f aca="false">IF($H71="","",IFERROR(INDEX('Chart of Accounts'!$C$2:$C$57,MATCH($H71,'Chart of Accounts'!$A$2:$A$57,0)),""))</f>
        <v/>
      </c>
      <c r="J71" s="0" t="str">
        <f aca="false">IF($H71="","",IFERROR(INDEX('Chart of Accounts'!$B$2:$B$57,MATCH($H71,'Chart of Accounts'!$A$2:$A$57,0)),""))</f>
        <v/>
      </c>
      <c r="K71" s="0" t="str">
        <f aca="false">IF($F71="","",IFERROR(INDEX('Chart of Accounts'!$B$2:$B$57,MATCH($F71,'Chart of Accounts'!$A$2:$A$57,0)),""))</f>
        <v/>
      </c>
    </row>
    <row r="72" customFormat="false" ht="15" hidden="false" customHeight="false" outlineLevel="0" collapsed="false">
      <c r="A72" s="40"/>
      <c r="B72" s="22"/>
      <c r="C72" s="41"/>
      <c r="D72" s="22"/>
      <c r="E72" s="22"/>
      <c r="F72" s="22"/>
      <c r="G72" s="22"/>
      <c r="H72" s="0" t="str">
        <f aca="false">IF($A72="","",IF($D72="","9999 Uncategorized",$D72))</f>
        <v/>
      </c>
      <c r="I72" s="0" t="str">
        <f aca="false">IF($H72="","",IFERROR(INDEX('Chart of Accounts'!$C$2:$C$57,MATCH($H72,'Chart of Accounts'!$A$2:$A$57,0)),""))</f>
        <v/>
      </c>
      <c r="J72" s="0" t="str">
        <f aca="false">IF($H72="","",IFERROR(INDEX('Chart of Accounts'!$B$2:$B$57,MATCH($H72,'Chart of Accounts'!$A$2:$A$57,0)),""))</f>
        <v/>
      </c>
      <c r="K72" s="0" t="str">
        <f aca="false">IF($F72="","",IFERROR(INDEX('Chart of Accounts'!$B$2:$B$57,MATCH($F72,'Chart of Accounts'!$A$2:$A$57,0)),""))</f>
        <v/>
      </c>
    </row>
    <row r="73" customFormat="false" ht="15" hidden="false" customHeight="false" outlineLevel="0" collapsed="false">
      <c r="A73" s="40"/>
      <c r="B73" s="22"/>
      <c r="C73" s="41"/>
      <c r="D73" s="22"/>
      <c r="E73" s="22"/>
      <c r="F73" s="22"/>
      <c r="G73" s="22"/>
      <c r="H73" s="0" t="str">
        <f aca="false">IF($A73="","",IF($D73="","9999 Uncategorized",$D73))</f>
        <v/>
      </c>
      <c r="I73" s="0" t="str">
        <f aca="false">IF($H73="","",IFERROR(INDEX('Chart of Accounts'!$C$2:$C$57,MATCH($H73,'Chart of Accounts'!$A$2:$A$57,0)),""))</f>
        <v/>
      </c>
      <c r="J73" s="0" t="str">
        <f aca="false">IF($H73="","",IFERROR(INDEX('Chart of Accounts'!$B$2:$B$57,MATCH($H73,'Chart of Accounts'!$A$2:$A$57,0)),""))</f>
        <v/>
      </c>
      <c r="K73" s="0" t="str">
        <f aca="false">IF($F73="","",IFERROR(INDEX('Chart of Accounts'!$B$2:$B$57,MATCH($F73,'Chart of Accounts'!$A$2:$A$57,0)),""))</f>
        <v/>
      </c>
    </row>
    <row r="74" customFormat="false" ht="15" hidden="false" customHeight="false" outlineLevel="0" collapsed="false">
      <c r="A74" s="40"/>
      <c r="B74" s="22"/>
      <c r="C74" s="41"/>
      <c r="D74" s="22"/>
      <c r="E74" s="22"/>
      <c r="F74" s="22"/>
      <c r="G74" s="22"/>
      <c r="H74" s="0" t="str">
        <f aca="false">IF($A74="","",IF($D74="","9999 Uncategorized",$D74))</f>
        <v/>
      </c>
      <c r="I74" s="0" t="str">
        <f aca="false">IF($H74="","",IFERROR(INDEX('Chart of Accounts'!$C$2:$C$57,MATCH($H74,'Chart of Accounts'!$A$2:$A$57,0)),""))</f>
        <v/>
      </c>
      <c r="J74" s="0" t="str">
        <f aca="false">IF($H74="","",IFERROR(INDEX('Chart of Accounts'!$B$2:$B$57,MATCH($H74,'Chart of Accounts'!$A$2:$A$57,0)),""))</f>
        <v/>
      </c>
      <c r="K74" s="0" t="str">
        <f aca="false">IF($F74="","",IFERROR(INDEX('Chart of Accounts'!$B$2:$B$57,MATCH($F74,'Chart of Accounts'!$A$2:$A$57,0)),""))</f>
        <v/>
      </c>
    </row>
    <row r="75" customFormat="false" ht="15" hidden="false" customHeight="false" outlineLevel="0" collapsed="false">
      <c r="A75" s="40"/>
      <c r="B75" s="22"/>
      <c r="C75" s="41"/>
      <c r="D75" s="22"/>
      <c r="E75" s="22"/>
      <c r="F75" s="22"/>
      <c r="G75" s="22"/>
      <c r="H75" s="0" t="str">
        <f aca="false">IF($A75="","",IF($D75="","9999 Uncategorized",$D75))</f>
        <v/>
      </c>
      <c r="I75" s="0" t="str">
        <f aca="false">IF($H75="","",IFERROR(INDEX('Chart of Accounts'!$C$2:$C$57,MATCH($H75,'Chart of Accounts'!$A$2:$A$57,0)),""))</f>
        <v/>
      </c>
      <c r="J75" s="0" t="str">
        <f aca="false">IF($H75="","",IFERROR(INDEX('Chart of Accounts'!$B$2:$B$57,MATCH($H75,'Chart of Accounts'!$A$2:$A$57,0)),""))</f>
        <v/>
      </c>
      <c r="K75" s="0" t="str">
        <f aca="false">IF($F75="","",IFERROR(INDEX('Chart of Accounts'!$B$2:$B$57,MATCH($F75,'Chart of Accounts'!$A$2:$A$57,0)),""))</f>
        <v/>
      </c>
    </row>
    <row r="76" customFormat="false" ht="15" hidden="false" customHeight="false" outlineLevel="0" collapsed="false">
      <c r="A76" s="40"/>
      <c r="B76" s="22"/>
      <c r="C76" s="41"/>
      <c r="D76" s="22"/>
      <c r="E76" s="22"/>
      <c r="F76" s="22"/>
      <c r="G76" s="22"/>
      <c r="H76" s="0" t="str">
        <f aca="false">IF($A76="","",IF($D76="","9999 Uncategorized",$D76))</f>
        <v/>
      </c>
      <c r="I76" s="0" t="str">
        <f aca="false">IF($H76="","",IFERROR(INDEX('Chart of Accounts'!$C$2:$C$57,MATCH($H76,'Chart of Accounts'!$A$2:$A$57,0)),""))</f>
        <v/>
      </c>
      <c r="J76" s="0" t="str">
        <f aca="false">IF($H76="","",IFERROR(INDEX('Chart of Accounts'!$B$2:$B$57,MATCH($H76,'Chart of Accounts'!$A$2:$A$57,0)),""))</f>
        <v/>
      </c>
      <c r="K76" s="0" t="str">
        <f aca="false">IF($F76="","",IFERROR(INDEX('Chart of Accounts'!$B$2:$B$57,MATCH($F76,'Chart of Accounts'!$A$2:$A$57,0)),""))</f>
        <v/>
      </c>
    </row>
    <row r="77" customFormat="false" ht="15" hidden="false" customHeight="false" outlineLevel="0" collapsed="false">
      <c r="A77" s="40"/>
      <c r="B77" s="22"/>
      <c r="C77" s="41"/>
      <c r="D77" s="22"/>
      <c r="E77" s="22"/>
      <c r="F77" s="22"/>
      <c r="G77" s="22"/>
      <c r="H77" s="0" t="str">
        <f aca="false">IF($A77="","",IF($D77="","9999 Uncategorized",$D77))</f>
        <v/>
      </c>
      <c r="I77" s="0" t="str">
        <f aca="false">IF($H77="","",IFERROR(INDEX('Chart of Accounts'!$C$2:$C$57,MATCH($H77,'Chart of Accounts'!$A$2:$A$57,0)),""))</f>
        <v/>
      </c>
      <c r="J77" s="0" t="str">
        <f aca="false">IF($H77="","",IFERROR(INDEX('Chart of Accounts'!$B$2:$B$57,MATCH($H77,'Chart of Accounts'!$A$2:$A$57,0)),""))</f>
        <v/>
      </c>
      <c r="K77" s="0" t="str">
        <f aca="false">IF($F77="","",IFERROR(INDEX('Chart of Accounts'!$B$2:$B$57,MATCH($F77,'Chart of Accounts'!$A$2:$A$57,0)),""))</f>
        <v/>
      </c>
    </row>
    <row r="78" customFormat="false" ht="15" hidden="false" customHeight="false" outlineLevel="0" collapsed="false">
      <c r="A78" s="40"/>
      <c r="B78" s="22"/>
      <c r="C78" s="41"/>
      <c r="D78" s="22"/>
      <c r="E78" s="22"/>
      <c r="F78" s="22"/>
      <c r="G78" s="22"/>
      <c r="H78" s="0" t="str">
        <f aca="false">IF($A78="","",IF($D78="","9999 Uncategorized",$D78))</f>
        <v/>
      </c>
      <c r="I78" s="0" t="str">
        <f aca="false">IF($H78="","",IFERROR(INDEX('Chart of Accounts'!$C$2:$C$57,MATCH($H78,'Chart of Accounts'!$A$2:$A$57,0)),""))</f>
        <v/>
      </c>
      <c r="J78" s="0" t="str">
        <f aca="false">IF($H78="","",IFERROR(INDEX('Chart of Accounts'!$B$2:$B$57,MATCH($H78,'Chart of Accounts'!$A$2:$A$57,0)),""))</f>
        <v/>
      </c>
      <c r="K78" s="0" t="str">
        <f aca="false">IF($F78="","",IFERROR(INDEX('Chart of Accounts'!$B$2:$B$57,MATCH($F78,'Chart of Accounts'!$A$2:$A$57,0)),""))</f>
        <v/>
      </c>
    </row>
    <row r="79" customFormat="false" ht="15" hidden="false" customHeight="false" outlineLevel="0" collapsed="false">
      <c r="A79" s="40"/>
      <c r="B79" s="22"/>
      <c r="C79" s="41"/>
      <c r="D79" s="22"/>
      <c r="E79" s="22"/>
      <c r="F79" s="22"/>
      <c r="G79" s="22"/>
      <c r="H79" s="0" t="str">
        <f aca="false">IF($A79="","",IF($D79="","9999 Uncategorized",$D79))</f>
        <v/>
      </c>
      <c r="I79" s="0" t="str">
        <f aca="false">IF($H79="","",IFERROR(INDEX('Chart of Accounts'!$C$2:$C$57,MATCH($H79,'Chart of Accounts'!$A$2:$A$57,0)),""))</f>
        <v/>
      </c>
      <c r="J79" s="0" t="str">
        <f aca="false">IF($H79="","",IFERROR(INDEX('Chart of Accounts'!$B$2:$B$57,MATCH($H79,'Chart of Accounts'!$A$2:$A$57,0)),""))</f>
        <v/>
      </c>
      <c r="K79" s="0" t="str">
        <f aca="false">IF($F79="","",IFERROR(INDEX('Chart of Accounts'!$B$2:$B$57,MATCH($F79,'Chart of Accounts'!$A$2:$A$57,0)),""))</f>
        <v/>
      </c>
    </row>
    <row r="80" customFormat="false" ht="15" hidden="false" customHeight="false" outlineLevel="0" collapsed="false">
      <c r="A80" s="40"/>
      <c r="B80" s="22"/>
      <c r="C80" s="41"/>
      <c r="D80" s="22"/>
      <c r="E80" s="22"/>
      <c r="F80" s="22"/>
      <c r="G80" s="22"/>
      <c r="H80" s="0" t="str">
        <f aca="false">IF($A80="","",IF($D80="","9999 Uncategorized",$D80))</f>
        <v/>
      </c>
      <c r="I80" s="0" t="str">
        <f aca="false">IF($H80="","",IFERROR(INDEX('Chart of Accounts'!$C$2:$C$57,MATCH($H80,'Chart of Accounts'!$A$2:$A$57,0)),""))</f>
        <v/>
      </c>
      <c r="J80" s="0" t="str">
        <f aca="false">IF($H80="","",IFERROR(INDEX('Chart of Accounts'!$B$2:$B$57,MATCH($H80,'Chart of Accounts'!$A$2:$A$57,0)),""))</f>
        <v/>
      </c>
      <c r="K80" s="0" t="str">
        <f aca="false">IF($F80="","",IFERROR(INDEX('Chart of Accounts'!$B$2:$B$57,MATCH($F80,'Chart of Accounts'!$A$2:$A$57,0)),""))</f>
        <v/>
      </c>
    </row>
    <row r="81" customFormat="false" ht="15" hidden="false" customHeight="false" outlineLevel="0" collapsed="false">
      <c r="A81" s="40"/>
      <c r="B81" s="22"/>
      <c r="C81" s="41"/>
      <c r="D81" s="22"/>
      <c r="E81" s="22"/>
      <c r="F81" s="22"/>
      <c r="G81" s="22"/>
      <c r="H81" s="0" t="str">
        <f aca="false">IF($A81="","",IF($D81="","9999 Uncategorized",$D81))</f>
        <v/>
      </c>
      <c r="I81" s="0" t="str">
        <f aca="false">IF($H81="","",IFERROR(INDEX('Chart of Accounts'!$C$2:$C$57,MATCH($H81,'Chart of Accounts'!$A$2:$A$57,0)),""))</f>
        <v/>
      </c>
      <c r="J81" s="0" t="str">
        <f aca="false">IF($H81="","",IFERROR(INDEX('Chart of Accounts'!$B$2:$B$57,MATCH($H81,'Chart of Accounts'!$A$2:$A$57,0)),""))</f>
        <v/>
      </c>
      <c r="K81" s="0" t="str">
        <f aca="false">IF($F81="","",IFERROR(INDEX('Chart of Accounts'!$B$2:$B$57,MATCH($F81,'Chart of Accounts'!$A$2:$A$57,0)),""))</f>
        <v/>
      </c>
    </row>
    <row r="82" customFormat="false" ht="15" hidden="false" customHeight="false" outlineLevel="0" collapsed="false">
      <c r="A82" s="40"/>
      <c r="B82" s="22"/>
      <c r="C82" s="41"/>
      <c r="D82" s="22"/>
      <c r="E82" s="22"/>
      <c r="F82" s="22"/>
      <c r="G82" s="22"/>
      <c r="H82" s="0" t="str">
        <f aca="false">IF($A82="","",IF($D82="","9999 Uncategorized",$D82))</f>
        <v/>
      </c>
      <c r="I82" s="0" t="str">
        <f aca="false">IF($H82="","",IFERROR(INDEX('Chart of Accounts'!$C$2:$C$57,MATCH($H82,'Chart of Accounts'!$A$2:$A$57,0)),""))</f>
        <v/>
      </c>
      <c r="J82" s="0" t="str">
        <f aca="false">IF($H82="","",IFERROR(INDEX('Chart of Accounts'!$B$2:$B$57,MATCH($H82,'Chart of Accounts'!$A$2:$A$57,0)),""))</f>
        <v/>
      </c>
      <c r="K82" s="0" t="str">
        <f aca="false">IF($F82="","",IFERROR(INDEX('Chart of Accounts'!$B$2:$B$57,MATCH($F82,'Chart of Accounts'!$A$2:$A$57,0)),""))</f>
        <v/>
      </c>
    </row>
    <row r="83" customFormat="false" ht="15" hidden="false" customHeight="false" outlineLevel="0" collapsed="false">
      <c r="A83" s="40"/>
      <c r="B83" s="22"/>
      <c r="C83" s="41"/>
      <c r="D83" s="22"/>
      <c r="E83" s="22"/>
      <c r="F83" s="22"/>
      <c r="G83" s="22"/>
      <c r="H83" s="0" t="str">
        <f aca="false">IF($A83="","",IF($D83="","9999 Uncategorized",$D83))</f>
        <v/>
      </c>
      <c r="I83" s="0" t="str">
        <f aca="false">IF($H83="","",IFERROR(INDEX('Chart of Accounts'!$C$2:$C$57,MATCH($H83,'Chart of Accounts'!$A$2:$A$57,0)),""))</f>
        <v/>
      </c>
      <c r="J83" s="0" t="str">
        <f aca="false">IF($H83="","",IFERROR(INDEX('Chart of Accounts'!$B$2:$B$57,MATCH($H83,'Chart of Accounts'!$A$2:$A$57,0)),""))</f>
        <v/>
      </c>
      <c r="K83" s="0" t="str">
        <f aca="false">IF($F83="","",IFERROR(INDEX('Chart of Accounts'!$B$2:$B$57,MATCH($F83,'Chart of Accounts'!$A$2:$A$57,0)),""))</f>
        <v/>
      </c>
    </row>
    <row r="84" customFormat="false" ht="15" hidden="false" customHeight="false" outlineLevel="0" collapsed="false">
      <c r="A84" s="40"/>
      <c r="B84" s="22"/>
      <c r="C84" s="41"/>
      <c r="D84" s="22"/>
      <c r="E84" s="22"/>
      <c r="F84" s="22"/>
      <c r="G84" s="22"/>
      <c r="H84" s="0" t="str">
        <f aca="false">IF($A84="","",IF($D84="","9999 Uncategorized",$D84))</f>
        <v/>
      </c>
      <c r="I84" s="0" t="str">
        <f aca="false">IF($H84="","",IFERROR(INDEX('Chart of Accounts'!$C$2:$C$57,MATCH($H84,'Chart of Accounts'!$A$2:$A$57,0)),""))</f>
        <v/>
      </c>
      <c r="J84" s="0" t="str">
        <f aca="false">IF($H84="","",IFERROR(INDEX('Chart of Accounts'!$B$2:$B$57,MATCH($H84,'Chart of Accounts'!$A$2:$A$57,0)),""))</f>
        <v/>
      </c>
      <c r="K84" s="0" t="str">
        <f aca="false">IF($F84="","",IFERROR(INDEX('Chart of Accounts'!$B$2:$B$57,MATCH($F84,'Chart of Accounts'!$A$2:$A$57,0)),""))</f>
        <v/>
      </c>
    </row>
    <row r="85" customFormat="false" ht="15" hidden="false" customHeight="false" outlineLevel="0" collapsed="false">
      <c r="A85" s="40"/>
      <c r="B85" s="22"/>
      <c r="C85" s="41"/>
      <c r="D85" s="22"/>
      <c r="E85" s="22"/>
      <c r="F85" s="22"/>
      <c r="G85" s="22"/>
      <c r="H85" s="0" t="str">
        <f aca="false">IF($A85="","",IF($D85="","9999 Uncategorized",$D85))</f>
        <v/>
      </c>
      <c r="I85" s="0" t="str">
        <f aca="false">IF($H85="","",IFERROR(INDEX('Chart of Accounts'!$C$2:$C$57,MATCH($H85,'Chart of Accounts'!$A$2:$A$57,0)),""))</f>
        <v/>
      </c>
      <c r="J85" s="0" t="str">
        <f aca="false">IF($H85="","",IFERROR(INDEX('Chart of Accounts'!$B$2:$B$57,MATCH($H85,'Chart of Accounts'!$A$2:$A$57,0)),""))</f>
        <v/>
      </c>
      <c r="K85" s="0" t="str">
        <f aca="false">IF($F85="","",IFERROR(INDEX('Chart of Accounts'!$B$2:$B$57,MATCH($F85,'Chart of Accounts'!$A$2:$A$57,0)),""))</f>
        <v/>
      </c>
    </row>
    <row r="86" customFormat="false" ht="15" hidden="false" customHeight="false" outlineLevel="0" collapsed="false">
      <c r="A86" s="40"/>
      <c r="B86" s="22"/>
      <c r="C86" s="41"/>
      <c r="D86" s="22"/>
      <c r="E86" s="22"/>
      <c r="F86" s="22"/>
      <c r="G86" s="22"/>
      <c r="H86" s="0" t="str">
        <f aca="false">IF($A86="","",IF($D86="","9999 Uncategorized",$D86))</f>
        <v/>
      </c>
      <c r="I86" s="0" t="str">
        <f aca="false">IF($H86="","",IFERROR(INDEX('Chart of Accounts'!$C$2:$C$57,MATCH($H86,'Chart of Accounts'!$A$2:$A$57,0)),""))</f>
        <v/>
      </c>
      <c r="J86" s="0" t="str">
        <f aca="false">IF($H86="","",IFERROR(INDEX('Chart of Accounts'!$B$2:$B$57,MATCH($H86,'Chart of Accounts'!$A$2:$A$57,0)),""))</f>
        <v/>
      </c>
      <c r="K86" s="0" t="str">
        <f aca="false">IF($F86="","",IFERROR(INDEX('Chart of Accounts'!$B$2:$B$57,MATCH($F86,'Chart of Accounts'!$A$2:$A$57,0)),""))</f>
        <v/>
      </c>
    </row>
    <row r="87" customFormat="false" ht="15" hidden="false" customHeight="false" outlineLevel="0" collapsed="false">
      <c r="A87" s="40"/>
      <c r="B87" s="22"/>
      <c r="C87" s="41"/>
      <c r="D87" s="22"/>
      <c r="E87" s="22"/>
      <c r="F87" s="22"/>
      <c r="G87" s="22"/>
      <c r="H87" s="0" t="str">
        <f aca="false">IF($A87="","",IF($D87="","9999 Uncategorized",$D87))</f>
        <v/>
      </c>
      <c r="I87" s="0" t="str">
        <f aca="false">IF($H87="","",IFERROR(INDEX('Chart of Accounts'!$C$2:$C$57,MATCH($H87,'Chart of Accounts'!$A$2:$A$57,0)),""))</f>
        <v/>
      </c>
      <c r="J87" s="0" t="str">
        <f aca="false">IF($H87="","",IFERROR(INDEX('Chart of Accounts'!$B$2:$B$57,MATCH($H87,'Chart of Accounts'!$A$2:$A$57,0)),""))</f>
        <v/>
      </c>
      <c r="K87" s="0" t="str">
        <f aca="false">IF($F87="","",IFERROR(INDEX('Chart of Accounts'!$B$2:$B$57,MATCH($F87,'Chart of Accounts'!$A$2:$A$57,0)),""))</f>
        <v/>
      </c>
    </row>
    <row r="88" customFormat="false" ht="15" hidden="false" customHeight="false" outlineLevel="0" collapsed="false">
      <c r="A88" s="40"/>
      <c r="B88" s="22"/>
      <c r="C88" s="41"/>
      <c r="D88" s="22"/>
      <c r="E88" s="22"/>
      <c r="F88" s="22"/>
      <c r="G88" s="22"/>
      <c r="H88" s="0" t="str">
        <f aca="false">IF($A88="","",IF($D88="","9999 Uncategorized",$D88))</f>
        <v/>
      </c>
      <c r="I88" s="0" t="str">
        <f aca="false">IF($H88="","",IFERROR(INDEX('Chart of Accounts'!$C$2:$C$57,MATCH($H88,'Chart of Accounts'!$A$2:$A$57,0)),""))</f>
        <v/>
      </c>
      <c r="J88" s="0" t="str">
        <f aca="false">IF($H88="","",IFERROR(INDEX('Chart of Accounts'!$B$2:$B$57,MATCH($H88,'Chart of Accounts'!$A$2:$A$57,0)),""))</f>
        <v/>
      </c>
      <c r="K88" s="0" t="str">
        <f aca="false">IF($F88="","",IFERROR(INDEX('Chart of Accounts'!$B$2:$B$57,MATCH($F88,'Chart of Accounts'!$A$2:$A$57,0)),""))</f>
        <v/>
      </c>
    </row>
    <row r="89" customFormat="false" ht="15" hidden="false" customHeight="false" outlineLevel="0" collapsed="false">
      <c r="A89" s="40"/>
      <c r="B89" s="22"/>
      <c r="C89" s="41"/>
      <c r="D89" s="22"/>
      <c r="E89" s="22"/>
      <c r="F89" s="22"/>
      <c r="G89" s="22"/>
      <c r="H89" s="0" t="str">
        <f aca="false">IF($A89="","",IF($D89="","9999 Uncategorized",$D89))</f>
        <v/>
      </c>
      <c r="I89" s="0" t="str">
        <f aca="false">IF($H89="","",IFERROR(INDEX('Chart of Accounts'!$C$2:$C$57,MATCH($H89,'Chart of Accounts'!$A$2:$A$57,0)),""))</f>
        <v/>
      </c>
      <c r="J89" s="0" t="str">
        <f aca="false">IF($H89="","",IFERROR(INDEX('Chart of Accounts'!$B$2:$B$57,MATCH($H89,'Chart of Accounts'!$A$2:$A$57,0)),""))</f>
        <v/>
      </c>
      <c r="K89" s="0" t="str">
        <f aca="false">IF($F89="","",IFERROR(INDEX('Chart of Accounts'!$B$2:$B$57,MATCH($F89,'Chart of Accounts'!$A$2:$A$57,0)),""))</f>
        <v/>
      </c>
    </row>
    <row r="90" customFormat="false" ht="15" hidden="false" customHeight="false" outlineLevel="0" collapsed="false">
      <c r="A90" s="40"/>
      <c r="B90" s="22"/>
      <c r="C90" s="41"/>
      <c r="D90" s="22"/>
      <c r="E90" s="22"/>
      <c r="F90" s="22"/>
      <c r="G90" s="22"/>
      <c r="H90" s="0" t="str">
        <f aca="false">IF($A90="","",IF($D90="","9999 Uncategorized",$D90))</f>
        <v/>
      </c>
      <c r="I90" s="0" t="str">
        <f aca="false">IF($H90="","",IFERROR(INDEX('Chart of Accounts'!$C$2:$C$57,MATCH($H90,'Chart of Accounts'!$A$2:$A$57,0)),""))</f>
        <v/>
      </c>
      <c r="J90" s="0" t="str">
        <f aca="false">IF($H90="","",IFERROR(INDEX('Chart of Accounts'!$B$2:$B$57,MATCH($H90,'Chart of Accounts'!$A$2:$A$57,0)),""))</f>
        <v/>
      </c>
      <c r="K90" s="0" t="str">
        <f aca="false">IF($F90="","",IFERROR(INDEX('Chart of Accounts'!$B$2:$B$57,MATCH($F90,'Chart of Accounts'!$A$2:$A$57,0)),""))</f>
        <v/>
      </c>
    </row>
    <row r="91" customFormat="false" ht="15" hidden="false" customHeight="false" outlineLevel="0" collapsed="false">
      <c r="A91" s="40"/>
      <c r="B91" s="22"/>
      <c r="C91" s="41"/>
      <c r="D91" s="22"/>
      <c r="E91" s="22"/>
      <c r="F91" s="22"/>
      <c r="G91" s="22"/>
      <c r="H91" s="0" t="str">
        <f aca="false">IF($A91="","",IF($D91="","9999 Uncategorized",$D91))</f>
        <v/>
      </c>
      <c r="I91" s="0" t="str">
        <f aca="false">IF($H91="","",IFERROR(INDEX('Chart of Accounts'!$C$2:$C$57,MATCH($H91,'Chart of Accounts'!$A$2:$A$57,0)),""))</f>
        <v/>
      </c>
      <c r="J91" s="0" t="str">
        <f aca="false">IF($H91="","",IFERROR(INDEX('Chart of Accounts'!$B$2:$B$57,MATCH($H91,'Chart of Accounts'!$A$2:$A$57,0)),""))</f>
        <v/>
      </c>
      <c r="K91" s="0" t="str">
        <f aca="false">IF($F91="","",IFERROR(INDEX('Chart of Accounts'!$B$2:$B$57,MATCH($F91,'Chart of Accounts'!$A$2:$A$57,0)),""))</f>
        <v/>
      </c>
    </row>
    <row r="92" customFormat="false" ht="15" hidden="false" customHeight="false" outlineLevel="0" collapsed="false">
      <c r="A92" s="40"/>
      <c r="B92" s="22"/>
      <c r="C92" s="41"/>
      <c r="D92" s="22"/>
      <c r="E92" s="22"/>
      <c r="F92" s="22"/>
      <c r="G92" s="22"/>
      <c r="H92" s="0" t="str">
        <f aca="false">IF($A92="","",IF($D92="","9999 Uncategorized",$D92))</f>
        <v/>
      </c>
      <c r="I92" s="0" t="str">
        <f aca="false">IF($H92="","",IFERROR(INDEX('Chart of Accounts'!$C$2:$C$57,MATCH($H92,'Chart of Accounts'!$A$2:$A$57,0)),""))</f>
        <v/>
      </c>
      <c r="J92" s="0" t="str">
        <f aca="false">IF($H92="","",IFERROR(INDEX('Chart of Accounts'!$B$2:$B$57,MATCH($H92,'Chart of Accounts'!$A$2:$A$57,0)),""))</f>
        <v/>
      </c>
      <c r="K92" s="0" t="str">
        <f aca="false">IF($F92="","",IFERROR(INDEX('Chart of Accounts'!$B$2:$B$57,MATCH($F92,'Chart of Accounts'!$A$2:$A$57,0)),""))</f>
        <v/>
      </c>
    </row>
    <row r="93" customFormat="false" ht="15" hidden="false" customHeight="false" outlineLevel="0" collapsed="false">
      <c r="A93" s="40"/>
      <c r="B93" s="22"/>
      <c r="C93" s="41"/>
      <c r="D93" s="22"/>
      <c r="E93" s="22"/>
      <c r="F93" s="22"/>
      <c r="G93" s="22"/>
      <c r="H93" s="0" t="str">
        <f aca="false">IF($A93="","",IF($D93="","9999 Uncategorized",$D93))</f>
        <v/>
      </c>
      <c r="I93" s="0" t="str">
        <f aca="false">IF($H93="","",IFERROR(INDEX('Chart of Accounts'!$C$2:$C$57,MATCH($H93,'Chart of Accounts'!$A$2:$A$57,0)),""))</f>
        <v/>
      </c>
      <c r="J93" s="0" t="str">
        <f aca="false">IF($H93="","",IFERROR(INDEX('Chart of Accounts'!$B$2:$B$57,MATCH($H93,'Chart of Accounts'!$A$2:$A$57,0)),""))</f>
        <v/>
      </c>
      <c r="K93" s="0" t="str">
        <f aca="false">IF($F93="","",IFERROR(INDEX('Chart of Accounts'!$B$2:$B$57,MATCH($F93,'Chart of Accounts'!$A$2:$A$57,0)),""))</f>
        <v/>
      </c>
    </row>
    <row r="94" customFormat="false" ht="15" hidden="false" customHeight="false" outlineLevel="0" collapsed="false">
      <c r="A94" s="40"/>
      <c r="B94" s="22"/>
      <c r="C94" s="41"/>
      <c r="D94" s="22"/>
      <c r="E94" s="22"/>
      <c r="F94" s="22"/>
      <c r="G94" s="22"/>
      <c r="H94" s="0" t="str">
        <f aca="false">IF($A94="","",IF($D94="","9999 Uncategorized",$D94))</f>
        <v/>
      </c>
      <c r="I94" s="0" t="str">
        <f aca="false">IF($H94="","",IFERROR(INDEX('Chart of Accounts'!$C$2:$C$57,MATCH($H94,'Chart of Accounts'!$A$2:$A$57,0)),""))</f>
        <v/>
      </c>
      <c r="J94" s="0" t="str">
        <f aca="false">IF($H94="","",IFERROR(INDEX('Chart of Accounts'!$B$2:$B$57,MATCH($H94,'Chart of Accounts'!$A$2:$A$57,0)),""))</f>
        <v/>
      </c>
      <c r="K94" s="0" t="str">
        <f aca="false">IF($F94="","",IFERROR(INDEX('Chart of Accounts'!$B$2:$B$57,MATCH($F94,'Chart of Accounts'!$A$2:$A$57,0)),""))</f>
        <v/>
      </c>
    </row>
    <row r="95" customFormat="false" ht="15" hidden="false" customHeight="false" outlineLevel="0" collapsed="false">
      <c r="A95" s="40"/>
      <c r="B95" s="22"/>
      <c r="C95" s="41"/>
      <c r="D95" s="22"/>
      <c r="E95" s="22"/>
      <c r="F95" s="22"/>
      <c r="G95" s="22"/>
      <c r="H95" s="0" t="str">
        <f aca="false">IF($A95="","",IF($D95="","9999 Uncategorized",$D95))</f>
        <v/>
      </c>
      <c r="I95" s="0" t="str">
        <f aca="false">IF($H95="","",IFERROR(INDEX('Chart of Accounts'!$C$2:$C$57,MATCH($H95,'Chart of Accounts'!$A$2:$A$57,0)),""))</f>
        <v/>
      </c>
      <c r="J95" s="0" t="str">
        <f aca="false">IF($H95="","",IFERROR(INDEX('Chart of Accounts'!$B$2:$B$57,MATCH($H95,'Chart of Accounts'!$A$2:$A$57,0)),""))</f>
        <v/>
      </c>
      <c r="K95" s="0" t="str">
        <f aca="false">IF($F95="","",IFERROR(INDEX('Chart of Accounts'!$B$2:$B$57,MATCH($F95,'Chart of Accounts'!$A$2:$A$57,0)),""))</f>
        <v/>
      </c>
    </row>
    <row r="96" customFormat="false" ht="15" hidden="false" customHeight="false" outlineLevel="0" collapsed="false">
      <c r="A96" s="40"/>
      <c r="B96" s="22"/>
      <c r="C96" s="41"/>
      <c r="D96" s="22"/>
      <c r="E96" s="22"/>
      <c r="F96" s="22"/>
      <c r="G96" s="22"/>
      <c r="H96" s="0" t="str">
        <f aca="false">IF($A96="","",IF($D96="","9999 Uncategorized",$D96))</f>
        <v/>
      </c>
      <c r="I96" s="0" t="str">
        <f aca="false">IF($H96="","",IFERROR(INDEX('Chart of Accounts'!$C$2:$C$57,MATCH($H96,'Chart of Accounts'!$A$2:$A$57,0)),""))</f>
        <v/>
      </c>
      <c r="J96" s="0" t="str">
        <f aca="false">IF($H96="","",IFERROR(INDEX('Chart of Accounts'!$B$2:$B$57,MATCH($H96,'Chart of Accounts'!$A$2:$A$57,0)),""))</f>
        <v/>
      </c>
      <c r="K96" s="0" t="str">
        <f aca="false">IF($F96="","",IFERROR(INDEX('Chart of Accounts'!$B$2:$B$57,MATCH($F96,'Chart of Accounts'!$A$2:$A$57,0)),""))</f>
        <v/>
      </c>
    </row>
    <row r="97" customFormat="false" ht="15" hidden="false" customHeight="false" outlineLevel="0" collapsed="false">
      <c r="A97" s="40"/>
      <c r="B97" s="22"/>
      <c r="C97" s="41"/>
      <c r="D97" s="22"/>
      <c r="E97" s="22"/>
      <c r="F97" s="22"/>
      <c r="G97" s="22"/>
      <c r="H97" s="0" t="str">
        <f aca="false">IF($A97="","",IF($D97="","9999 Uncategorized",$D97))</f>
        <v/>
      </c>
      <c r="I97" s="0" t="str">
        <f aca="false">IF($H97="","",IFERROR(INDEX('Chart of Accounts'!$C$2:$C$57,MATCH($H97,'Chart of Accounts'!$A$2:$A$57,0)),""))</f>
        <v/>
      </c>
      <c r="J97" s="0" t="str">
        <f aca="false">IF($H97="","",IFERROR(INDEX('Chart of Accounts'!$B$2:$B$57,MATCH($H97,'Chart of Accounts'!$A$2:$A$57,0)),""))</f>
        <v/>
      </c>
      <c r="K97" s="0" t="str">
        <f aca="false">IF($F97="","",IFERROR(INDEX('Chart of Accounts'!$B$2:$B$57,MATCH($F97,'Chart of Accounts'!$A$2:$A$57,0)),""))</f>
        <v/>
      </c>
    </row>
    <row r="98" customFormat="false" ht="15" hidden="false" customHeight="false" outlineLevel="0" collapsed="false">
      <c r="A98" s="40"/>
      <c r="B98" s="22"/>
      <c r="C98" s="41"/>
      <c r="D98" s="22"/>
      <c r="E98" s="22"/>
      <c r="F98" s="22"/>
      <c r="G98" s="22"/>
      <c r="H98" s="0" t="str">
        <f aca="false">IF($A98="","",IF($D98="","9999 Uncategorized",$D98))</f>
        <v/>
      </c>
      <c r="I98" s="0" t="str">
        <f aca="false">IF($H98="","",IFERROR(INDEX('Chart of Accounts'!$C$2:$C$57,MATCH($H98,'Chart of Accounts'!$A$2:$A$57,0)),""))</f>
        <v/>
      </c>
      <c r="J98" s="0" t="str">
        <f aca="false">IF($H98="","",IFERROR(INDEX('Chart of Accounts'!$B$2:$B$57,MATCH($H98,'Chart of Accounts'!$A$2:$A$57,0)),""))</f>
        <v/>
      </c>
      <c r="K98" s="0" t="str">
        <f aca="false">IF($F98="","",IFERROR(INDEX('Chart of Accounts'!$B$2:$B$57,MATCH($F98,'Chart of Accounts'!$A$2:$A$57,0)),""))</f>
        <v/>
      </c>
    </row>
    <row r="99" customFormat="false" ht="15" hidden="false" customHeight="false" outlineLevel="0" collapsed="false">
      <c r="A99" s="40"/>
      <c r="B99" s="22"/>
      <c r="C99" s="41"/>
      <c r="D99" s="22"/>
      <c r="E99" s="22"/>
      <c r="F99" s="22"/>
      <c r="G99" s="22"/>
      <c r="H99" s="0" t="str">
        <f aca="false">IF($A99="","",IF($D99="","9999 Uncategorized",$D99))</f>
        <v/>
      </c>
      <c r="I99" s="0" t="str">
        <f aca="false">IF($H99="","",IFERROR(INDEX('Chart of Accounts'!$C$2:$C$57,MATCH($H99,'Chart of Accounts'!$A$2:$A$57,0)),""))</f>
        <v/>
      </c>
      <c r="J99" s="0" t="str">
        <f aca="false">IF($H99="","",IFERROR(INDEX('Chart of Accounts'!$B$2:$B$57,MATCH($H99,'Chart of Accounts'!$A$2:$A$57,0)),""))</f>
        <v/>
      </c>
      <c r="K99" s="0" t="str">
        <f aca="false">IF($F99="","",IFERROR(INDEX('Chart of Accounts'!$B$2:$B$57,MATCH($F99,'Chart of Accounts'!$A$2:$A$57,0)),""))</f>
        <v/>
      </c>
    </row>
    <row r="100" customFormat="false" ht="15" hidden="false" customHeight="false" outlineLevel="0" collapsed="false">
      <c r="A100" s="40"/>
      <c r="B100" s="22"/>
      <c r="C100" s="41"/>
      <c r="D100" s="22"/>
      <c r="E100" s="22"/>
      <c r="F100" s="22"/>
      <c r="G100" s="22"/>
      <c r="H100" s="0" t="str">
        <f aca="false">IF($A100="","",IF($D100="","9999 Uncategorized",$D100))</f>
        <v/>
      </c>
      <c r="I100" s="0" t="str">
        <f aca="false">IF($H100="","",IFERROR(INDEX('Chart of Accounts'!$C$2:$C$57,MATCH($H100,'Chart of Accounts'!$A$2:$A$57,0)),""))</f>
        <v/>
      </c>
      <c r="J100" s="0" t="str">
        <f aca="false">IF($H100="","",IFERROR(INDEX('Chart of Accounts'!$B$2:$B$57,MATCH($H100,'Chart of Accounts'!$A$2:$A$57,0)),""))</f>
        <v/>
      </c>
      <c r="K100" s="0" t="str">
        <f aca="false">IF($F100="","",IFERROR(INDEX('Chart of Accounts'!$B$2:$B$57,MATCH($F100,'Chart of Accounts'!$A$2:$A$57,0)),""))</f>
        <v/>
      </c>
    </row>
    <row r="101" customFormat="false" ht="15" hidden="false" customHeight="false" outlineLevel="0" collapsed="false">
      <c r="A101" s="40"/>
      <c r="B101" s="22"/>
      <c r="C101" s="41"/>
      <c r="D101" s="22"/>
      <c r="E101" s="22"/>
      <c r="F101" s="22"/>
      <c r="G101" s="22"/>
      <c r="H101" s="0" t="str">
        <f aca="false">IF($A101="","",IF($D101="","9999 Uncategorized",$D101))</f>
        <v/>
      </c>
      <c r="I101" s="0" t="str">
        <f aca="false">IF($H101="","",IFERROR(INDEX('Chart of Accounts'!$C$2:$C$57,MATCH($H101,'Chart of Accounts'!$A$2:$A$57,0)),""))</f>
        <v/>
      </c>
      <c r="J101" s="0" t="str">
        <f aca="false">IF($H101="","",IFERROR(INDEX('Chart of Accounts'!$B$2:$B$57,MATCH($H101,'Chart of Accounts'!$A$2:$A$57,0)),""))</f>
        <v/>
      </c>
      <c r="K101" s="0" t="str">
        <f aca="false">IF($F101="","",IFERROR(INDEX('Chart of Accounts'!$B$2:$B$57,MATCH($F101,'Chart of Accounts'!$A$2:$A$57,0)),""))</f>
        <v/>
      </c>
    </row>
    <row r="102" customFormat="false" ht="15" hidden="false" customHeight="false" outlineLevel="0" collapsed="false">
      <c r="A102" s="40"/>
      <c r="B102" s="22"/>
      <c r="C102" s="41"/>
      <c r="D102" s="22"/>
      <c r="E102" s="22"/>
      <c r="F102" s="22"/>
      <c r="G102" s="22"/>
      <c r="H102" s="0" t="str">
        <f aca="false">IF($A102="","",IF($D102="","9999 Uncategorized",$D102))</f>
        <v/>
      </c>
      <c r="I102" s="0" t="str">
        <f aca="false">IF($H102="","",IFERROR(INDEX('Chart of Accounts'!$C$2:$C$57,MATCH($H102,'Chart of Accounts'!$A$2:$A$57,0)),""))</f>
        <v/>
      </c>
      <c r="J102" s="0" t="str">
        <f aca="false">IF($H102="","",IFERROR(INDEX('Chart of Accounts'!$B$2:$B$57,MATCH($H102,'Chart of Accounts'!$A$2:$A$57,0)),""))</f>
        <v/>
      </c>
      <c r="K102" s="0" t="str">
        <f aca="false">IF($F102="","",IFERROR(INDEX('Chart of Accounts'!$B$2:$B$57,MATCH($F102,'Chart of Accounts'!$A$2:$A$57,0)),""))</f>
        <v/>
      </c>
    </row>
    <row r="103" customFormat="false" ht="15" hidden="false" customHeight="false" outlineLevel="0" collapsed="false">
      <c r="A103" s="40"/>
      <c r="B103" s="22"/>
      <c r="C103" s="41"/>
      <c r="D103" s="22"/>
      <c r="E103" s="22"/>
      <c r="F103" s="22"/>
      <c r="G103" s="22"/>
      <c r="H103" s="0" t="str">
        <f aca="false">IF($A103="","",IF($D103="","9999 Uncategorized",$D103))</f>
        <v/>
      </c>
      <c r="I103" s="0" t="str">
        <f aca="false">IF($H103="","",IFERROR(INDEX('Chart of Accounts'!$C$2:$C$57,MATCH($H103,'Chart of Accounts'!$A$2:$A$57,0)),""))</f>
        <v/>
      </c>
      <c r="J103" s="0" t="str">
        <f aca="false">IF($H103="","",IFERROR(INDEX('Chart of Accounts'!$B$2:$B$57,MATCH($H103,'Chart of Accounts'!$A$2:$A$57,0)),""))</f>
        <v/>
      </c>
      <c r="K103" s="0" t="str">
        <f aca="false">IF($F103="","",IFERROR(INDEX('Chart of Accounts'!$B$2:$B$57,MATCH($F103,'Chart of Accounts'!$A$2:$A$57,0)),""))</f>
        <v/>
      </c>
    </row>
    <row r="104" customFormat="false" ht="15" hidden="false" customHeight="false" outlineLevel="0" collapsed="false">
      <c r="A104" s="40"/>
      <c r="B104" s="22"/>
      <c r="C104" s="41"/>
      <c r="D104" s="22"/>
      <c r="E104" s="22"/>
      <c r="F104" s="22"/>
      <c r="G104" s="22"/>
      <c r="H104" s="0" t="str">
        <f aca="false">IF($A104="","",IF($D104="","9999 Uncategorized",$D104))</f>
        <v/>
      </c>
      <c r="I104" s="0" t="str">
        <f aca="false">IF($H104="","",IFERROR(INDEX('Chart of Accounts'!$C$2:$C$57,MATCH($H104,'Chart of Accounts'!$A$2:$A$57,0)),""))</f>
        <v/>
      </c>
      <c r="J104" s="0" t="str">
        <f aca="false">IF($H104="","",IFERROR(INDEX('Chart of Accounts'!$B$2:$B$57,MATCH($H104,'Chart of Accounts'!$A$2:$A$57,0)),""))</f>
        <v/>
      </c>
      <c r="K104" s="0" t="str">
        <f aca="false">IF($F104="","",IFERROR(INDEX('Chart of Accounts'!$B$2:$B$57,MATCH($F104,'Chart of Accounts'!$A$2:$A$57,0)),""))</f>
        <v/>
      </c>
    </row>
    <row r="105" customFormat="false" ht="15" hidden="false" customHeight="false" outlineLevel="0" collapsed="false">
      <c r="A105" s="40"/>
      <c r="B105" s="22"/>
      <c r="C105" s="41"/>
      <c r="D105" s="22"/>
      <c r="E105" s="22"/>
      <c r="F105" s="22"/>
      <c r="G105" s="22"/>
      <c r="H105" s="0" t="str">
        <f aca="false">IF($A105="","",IF($D105="","9999 Uncategorized",$D105))</f>
        <v/>
      </c>
      <c r="I105" s="0" t="str">
        <f aca="false">IF($H105="","",IFERROR(INDEX('Chart of Accounts'!$C$2:$C$57,MATCH($H105,'Chart of Accounts'!$A$2:$A$57,0)),""))</f>
        <v/>
      </c>
      <c r="J105" s="0" t="str">
        <f aca="false">IF($H105="","",IFERROR(INDEX('Chart of Accounts'!$B$2:$B$57,MATCH($H105,'Chart of Accounts'!$A$2:$A$57,0)),""))</f>
        <v/>
      </c>
      <c r="K105" s="0" t="str">
        <f aca="false">IF($F105="","",IFERROR(INDEX('Chart of Accounts'!$B$2:$B$57,MATCH($F105,'Chart of Accounts'!$A$2:$A$57,0)),""))</f>
        <v/>
      </c>
    </row>
    <row r="106" customFormat="false" ht="15" hidden="false" customHeight="false" outlineLevel="0" collapsed="false">
      <c r="A106" s="40"/>
      <c r="B106" s="22"/>
      <c r="C106" s="41"/>
      <c r="D106" s="22"/>
      <c r="E106" s="22"/>
      <c r="F106" s="22"/>
      <c r="G106" s="22"/>
      <c r="H106" s="0" t="str">
        <f aca="false">IF($A106="","",IF($D106="","9999 Uncategorized",$D106))</f>
        <v/>
      </c>
      <c r="I106" s="0" t="str">
        <f aca="false">IF($H106="","",IFERROR(INDEX('Chart of Accounts'!$C$2:$C$57,MATCH($H106,'Chart of Accounts'!$A$2:$A$57,0)),""))</f>
        <v/>
      </c>
      <c r="J106" s="0" t="str">
        <f aca="false">IF($H106="","",IFERROR(INDEX('Chart of Accounts'!$B$2:$B$57,MATCH($H106,'Chart of Accounts'!$A$2:$A$57,0)),""))</f>
        <v/>
      </c>
      <c r="K106" s="0" t="str">
        <f aca="false">IF($F106="","",IFERROR(INDEX('Chart of Accounts'!$B$2:$B$57,MATCH($F106,'Chart of Accounts'!$A$2:$A$57,0)),""))</f>
        <v/>
      </c>
    </row>
    <row r="107" customFormat="false" ht="15" hidden="false" customHeight="false" outlineLevel="0" collapsed="false">
      <c r="A107" s="40"/>
      <c r="B107" s="22"/>
      <c r="C107" s="41"/>
      <c r="D107" s="22"/>
      <c r="E107" s="22"/>
      <c r="F107" s="22"/>
      <c r="G107" s="22"/>
      <c r="H107" s="0" t="str">
        <f aca="false">IF($A107="","",IF($D107="","9999 Uncategorized",$D107))</f>
        <v/>
      </c>
      <c r="I107" s="0" t="str">
        <f aca="false">IF($H107="","",IFERROR(INDEX('Chart of Accounts'!$C$2:$C$57,MATCH($H107,'Chart of Accounts'!$A$2:$A$57,0)),""))</f>
        <v/>
      </c>
      <c r="J107" s="0" t="str">
        <f aca="false">IF($H107="","",IFERROR(INDEX('Chart of Accounts'!$B$2:$B$57,MATCH($H107,'Chart of Accounts'!$A$2:$A$57,0)),""))</f>
        <v/>
      </c>
      <c r="K107" s="0" t="str">
        <f aca="false">IF($F107="","",IFERROR(INDEX('Chart of Accounts'!$B$2:$B$57,MATCH($F107,'Chart of Accounts'!$A$2:$A$57,0)),""))</f>
        <v/>
      </c>
    </row>
    <row r="108" customFormat="false" ht="15" hidden="false" customHeight="false" outlineLevel="0" collapsed="false">
      <c r="A108" s="40"/>
      <c r="B108" s="22"/>
      <c r="C108" s="41"/>
      <c r="D108" s="22"/>
      <c r="E108" s="22"/>
      <c r="F108" s="22"/>
      <c r="G108" s="22"/>
      <c r="H108" s="0" t="str">
        <f aca="false">IF($A108="","",IF($D108="","9999 Uncategorized",$D108))</f>
        <v/>
      </c>
      <c r="I108" s="0" t="str">
        <f aca="false">IF($H108="","",IFERROR(INDEX('Chart of Accounts'!$C$2:$C$57,MATCH($H108,'Chart of Accounts'!$A$2:$A$57,0)),""))</f>
        <v/>
      </c>
      <c r="J108" s="0" t="str">
        <f aca="false">IF($H108="","",IFERROR(INDEX('Chart of Accounts'!$B$2:$B$57,MATCH($H108,'Chart of Accounts'!$A$2:$A$57,0)),""))</f>
        <v/>
      </c>
      <c r="K108" s="0" t="str">
        <f aca="false">IF($F108="","",IFERROR(INDEX('Chart of Accounts'!$B$2:$B$57,MATCH($F108,'Chart of Accounts'!$A$2:$A$57,0)),""))</f>
        <v/>
      </c>
    </row>
    <row r="109" customFormat="false" ht="15" hidden="false" customHeight="false" outlineLevel="0" collapsed="false">
      <c r="A109" s="40"/>
      <c r="B109" s="22"/>
      <c r="C109" s="41"/>
      <c r="D109" s="22"/>
      <c r="E109" s="22"/>
      <c r="F109" s="22"/>
      <c r="G109" s="22"/>
      <c r="H109" s="0" t="str">
        <f aca="false">IF($A109="","",IF($D109="","9999 Uncategorized",$D109))</f>
        <v/>
      </c>
      <c r="I109" s="0" t="str">
        <f aca="false">IF($H109="","",IFERROR(INDEX('Chart of Accounts'!$C$2:$C$57,MATCH($H109,'Chart of Accounts'!$A$2:$A$57,0)),""))</f>
        <v/>
      </c>
      <c r="J109" s="0" t="str">
        <f aca="false">IF($H109="","",IFERROR(INDEX('Chart of Accounts'!$B$2:$B$57,MATCH($H109,'Chart of Accounts'!$A$2:$A$57,0)),""))</f>
        <v/>
      </c>
      <c r="K109" s="0" t="str">
        <f aca="false">IF($F109="","",IFERROR(INDEX('Chart of Accounts'!$B$2:$B$57,MATCH($F109,'Chart of Accounts'!$A$2:$A$57,0)),""))</f>
        <v/>
      </c>
    </row>
    <row r="110" customFormat="false" ht="15" hidden="false" customHeight="false" outlineLevel="0" collapsed="false">
      <c r="A110" s="40"/>
      <c r="B110" s="22"/>
      <c r="C110" s="41"/>
      <c r="D110" s="22"/>
      <c r="E110" s="22"/>
      <c r="F110" s="22"/>
      <c r="G110" s="22"/>
      <c r="H110" s="0" t="str">
        <f aca="false">IF($A110="","",IF($D110="","9999 Uncategorized",$D110))</f>
        <v/>
      </c>
      <c r="I110" s="0" t="str">
        <f aca="false">IF($H110="","",IFERROR(INDEX('Chart of Accounts'!$C$2:$C$57,MATCH($H110,'Chart of Accounts'!$A$2:$A$57,0)),""))</f>
        <v/>
      </c>
      <c r="J110" s="0" t="str">
        <f aca="false">IF($H110="","",IFERROR(INDEX('Chart of Accounts'!$B$2:$B$57,MATCH($H110,'Chart of Accounts'!$A$2:$A$57,0)),""))</f>
        <v/>
      </c>
      <c r="K110" s="0" t="str">
        <f aca="false">IF($F110="","",IFERROR(INDEX('Chart of Accounts'!$B$2:$B$57,MATCH($F110,'Chart of Accounts'!$A$2:$A$57,0)),""))</f>
        <v/>
      </c>
    </row>
    <row r="111" customFormat="false" ht="15" hidden="false" customHeight="false" outlineLevel="0" collapsed="false">
      <c r="A111" s="40"/>
      <c r="B111" s="22"/>
      <c r="C111" s="41"/>
      <c r="D111" s="22"/>
      <c r="E111" s="22"/>
      <c r="F111" s="22"/>
      <c r="G111" s="22"/>
      <c r="H111" s="0" t="str">
        <f aca="false">IF($A111="","",IF($D111="","9999 Uncategorized",$D111))</f>
        <v/>
      </c>
      <c r="I111" s="0" t="str">
        <f aca="false">IF($H111="","",IFERROR(INDEX('Chart of Accounts'!$C$2:$C$57,MATCH($H111,'Chart of Accounts'!$A$2:$A$57,0)),""))</f>
        <v/>
      </c>
      <c r="J111" s="0" t="str">
        <f aca="false">IF($H111="","",IFERROR(INDEX('Chart of Accounts'!$B$2:$B$57,MATCH($H111,'Chart of Accounts'!$A$2:$A$57,0)),""))</f>
        <v/>
      </c>
      <c r="K111" s="0" t="str">
        <f aca="false">IF($F111="","",IFERROR(INDEX('Chart of Accounts'!$B$2:$B$57,MATCH($F111,'Chart of Accounts'!$A$2:$A$57,0)),""))</f>
        <v/>
      </c>
    </row>
    <row r="112" customFormat="false" ht="15" hidden="false" customHeight="false" outlineLevel="0" collapsed="false">
      <c r="A112" s="40"/>
      <c r="B112" s="22"/>
      <c r="C112" s="41"/>
      <c r="D112" s="22"/>
      <c r="E112" s="22"/>
      <c r="F112" s="22"/>
      <c r="G112" s="22"/>
      <c r="H112" s="0" t="str">
        <f aca="false">IF($A112="","",IF($D112="","9999 Uncategorized",$D112))</f>
        <v/>
      </c>
      <c r="I112" s="0" t="str">
        <f aca="false">IF($H112="","",IFERROR(INDEX('Chart of Accounts'!$C$2:$C$57,MATCH($H112,'Chart of Accounts'!$A$2:$A$57,0)),""))</f>
        <v/>
      </c>
      <c r="J112" s="0" t="str">
        <f aca="false">IF($H112="","",IFERROR(INDEX('Chart of Accounts'!$B$2:$B$57,MATCH($H112,'Chart of Accounts'!$A$2:$A$57,0)),""))</f>
        <v/>
      </c>
      <c r="K112" s="0" t="str">
        <f aca="false">IF($F112="","",IFERROR(INDEX('Chart of Accounts'!$B$2:$B$57,MATCH($F112,'Chart of Accounts'!$A$2:$A$57,0)),""))</f>
        <v/>
      </c>
    </row>
    <row r="113" customFormat="false" ht="15" hidden="false" customHeight="false" outlineLevel="0" collapsed="false">
      <c r="A113" s="40"/>
      <c r="B113" s="22"/>
      <c r="C113" s="41"/>
      <c r="D113" s="22"/>
      <c r="E113" s="22"/>
      <c r="F113" s="22"/>
      <c r="G113" s="22"/>
      <c r="H113" s="0" t="str">
        <f aca="false">IF($A113="","",IF($D113="","9999 Uncategorized",$D113))</f>
        <v/>
      </c>
      <c r="I113" s="0" t="str">
        <f aca="false">IF($H113="","",IFERROR(INDEX('Chart of Accounts'!$C$2:$C$57,MATCH($H113,'Chart of Accounts'!$A$2:$A$57,0)),""))</f>
        <v/>
      </c>
      <c r="J113" s="0" t="str">
        <f aca="false">IF($H113="","",IFERROR(INDEX('Chart of Accounts'!$B$2:$B$57,MATCH($H113,'Chart of Accounts'!$A$2:$A$57,0)),""))</f>
        <v/>
      </c>
      <c r="K113" s="0" t="str">
        <f aca="false">IF($F113="","",IFERROR(INDEX('Chart of Accounts'!$B$2:$B$57,MATCH($F113,'Chart of Accounts'!$A$2:$A$57,0)),""))</f>
        <v/>
      </c>
    </row>
    <row r="114" customFormat="false" ht="15" hidden="false" customHeight="false" outlineLevel="0" collapsed="false">
      <c r="A114" s="40"/>
      <c r="B114" s="22"/>
      <c r="C114" s="41"/>
      <c r="D114" s="22"/>
      <c r="E114" s="22"/>
      <c r="F114" s="22"/>
      <c r="G114" s="22"/>
      <c r="H114" s="0" t="str">
        <f aca="false">IF($A114="","",IF($D114="","9999 Uncategorized",$D114))</f>
        <v/>
      </c>
      <c r="I114" s="0" t="str">
        <f aca="false">IF($H114="","",IFERROR(INDEX('Chart of Accounts'!$C$2:$C$57,MATCH($H114,'Chart of Accounts'!$A$2:$A$57,0)),""))</f>
        <v/>
      </c>
      <c r="J114" s="0" t="str">
        <f aca="false">IF($H114="","",IFERROR(INDEX('Chart of Accounts'!$B$2:$B$57,MATCH($H114,'Chart of Accounts'!$A$2:$A$57,0)),""))</f>
        <v/>
      </c>
      <c r="K114" s="0" t="str">
        <f aca="false">IF($F114="","",IFERROR(INDEX('Chart of Accounts'!$B$2:$B$57,MATCH($F114,'Chart of Accounts'!$A$2:$A$57,0)),""))</f>
        <v/>
      </c>
    </row>
    <row r="115" customFormat="false" ht="15" hidden="false" customHeight="false" outlineLevel="0" collapsed="false">
      <c r="A115" s="40"/>
      <c r="B115" s="22"/>
      <c r="C115" s="41"/>
      <c r="D115" s="22"/>
      <c r="E115" s="22"/>
      <c r="F115" s="22"/>
      <c r="G115" s="22"/>
      <c r="H115" s="0" t="str">
        <f aca="false">IF($A115="","",IF($D115="","9999 Uncategorized",$D115))</f>
        <v/>
      </c>
      <c r="I115" s="0" t="str">
        <f aca="false">IF($H115="","",IFERROR(INDEX('Chart of Accounts'!$C$2:$C$57,MATCH($H115,'Chart of Accounts'!$A$2:$A$57,0)),""))</f>
        <v/>
      </c>
      <c r="J115" s="0" t="str">
        <f aca="false">IF($H115="","",IFERROR(INDEX('Chart of Accounts'!$B$2:$B$57,MATCH($H115,'Chart of Accounts'!$A$2:$A$57,0)),""))</f>
        <v/>
      </c>
      <c r="K115" s="0" t="str">
        <f aca="false">IF($F115="","",IFERROR(INDEX('Chart of Accounts'!$B$2:$B$57,MATCH($F115,'Chart of Accounts'!$A$2:$A$57,0)),""))</f>
        <v/>
      </c>
    </row>
    <row r="116" customFormat="false" ht="15" hidden="false" customHeight="false" outlineLevel="0" collapsed="false">
      <c r="A116" s="40"/>
      <c r="B116" s="22"/>
      <c r="C116" s="41"/>
      <c r="D116" s="22"/>
      <c r="E116" s="22"/>
      <c r="F116" s="22"/>
      <c r="G116" s="22"/>
      <c r="H116" s="0" t="str">
        <f aca="false">IF($A116="","",IF($D116="","9999 Uncategorized",$D116))</f>
        <v/>
      </c>
      <c r="I116" s="0" t="str">
        <f aca="false">IF($H116="","",IFERROR(INDEX('Chart of Accounts'!$C$2:$C$57,MATCH($H116,'Chart of Accounts'!$A$2:$A$57,0)),""))</f>
        <v/>
      </c>
      <c r="J116" s="0" t="str">
        <f aca="false">IF($H116="","",IFERROR(INDEX('Chart of Accounts'!$B$2:$B$57,MATCH($H116,'Chart of Accounts'!$A$2:$A$57,0)),""))</f>
        <v/>
      </c>
      <c r="K116" s="0" t="str">
        <f aca="false">IF($F116="","",IFERROR(INDEX('Chart of Accounts'!$B$2:$B$57,MATCH($F116,'Chart of Accounts'!$A$2:$A$57,0)),""))</f>
        <v/>
      </c>
    </row>
    <row r="117" customFormat="false" ht="15" hidden="false" customHeight="false" outlineLevel="0" collapsed="false">
      <c r="A117" s="40"/>
      <c r="B117" s="22"/>
      <c r="C117" s="41"/>
      <c r="D117" s="22"/>
      <c r="E117" s="22"/>
      <c r="F117" s="22"/>
      <c r="G117" s="22"/>
      <c r="H117" s="0" t="str">
        <f aca="false">IF($A117="","",IF($D117="","9999 Uncategorized",$D117))</f>
        <v/>
      </c>
      <c r="I117" s="0" t="str">
        <f aca="false">IF($H117="","",IFERROR(INDEX('Chart of Accounts'!$C$2:$C$57,MATCH($H117,'Chart of Accounts'!$A$2:$A$57,0)),""))</f>
        <v/>
      </c>
      <c r="J117" s="0" t="str">
        <f aca="false">IF($H117="","",IFERROR(INDEX('Chart of Accounts'!$B$2:$B$57,MATCH($H117,'Chart of Accounts'!$A$2:$A$57,0)),""))</f>
        <v/>
      </c>
      <c r="K117" s="0" t="str">
        <f aca="false">IF($F117="","",IFERROR(INDEX('Chart of Accounts'!$B$2:$B$57,MATCH($F117,'Chart of Accounts'!$A$2:$A$57,0)),""))</f>
        <v/>
      </c>
    </row>
    <row r="118" customFormat="false" ht="15" hidden="false" customHeight="false" outlineLevel="0" collapsed="false">
      <c r="A118" s="40"/>
      <c r="B118" s="22"/>
      <c r="C118" s="41"/>
      <c r="D118" s="22"/>
      <c r="E118" s="22"/>
      <c r="F118" s="22"/>
      <c r="G118" s="22"/>
      <c r="H118" s="0" t="str">
        <f aca="false">IF($A118="","",IF($D118="","9999 Uncategorized",$D118))</f>
        <v/>
      </c>
      <c r="I118" s="0" t="str">
        <f aca="false">IF($H118="","",IFERROR(INDEX('Chart of Accounts'!$C$2:$C$57,MATCH($H118,'Chart of Accounts'!$A$2:$A$57,0)),""))</f>
        <v/>
      </c>
      <c r="J118" s="0" t="str">
        <f aca="false">IF($H118="","",IFERROR(INDEX('Chart of Accounts'!$B$2:$B$57,MATCH($H118,'Chart of Accounts'!$A$2:$A$57,0)),""))</f>
        <v/>
      </c>
      <c r="K118" s="0" t="str">
        <f aca="false">IF($F118="","",IFERROR(INDEX('Chart of Accounts'!$B$2:$B$57,MATCH($F118,'Chart of Accounts'!$A$2:$A$57,0)),""))</f>
        <v/>
      </c>
    </row>
    <row r="119" customFormat="false" ht="15" hidden="false" customHeight="false" outlineLevel="0" collapsed="false">
      <c r="A119" s="40"/>
      <c r="B119" s="22"/>
      <c r="C119" s="41"/>
      <c r="D119" s="22"/>
      <c r="E119" s="22"/>
      <c r="F119" s="22"/>
      <c r="G119" s="22"/>
      <c r="H119" s="0" t="str">
        <f aca="false">IF($A119="","",IF($D119="","9999 Uncategorized",$D119))</f>
        <v/>
      </c>
      <c r="I119" s="0" t="str">
        <f aca="false">IF($H119="","",IFERROR(INDEX('Chart of Accounts'!$C$2:$C$57,MATCH($H119,'Chart of Accounts'!$A$2:$A$57,0)),""))</f>
        <v/>
      </c>
      <c r="J119" s="0" t="str">
        <f aca="false">IF($H119="","",IFERROR(INDEX('Chart of Accounts'!$B$2:$B$57,MATCH($H119,'Chart of Accounts'!$A$2:$A$57,0)),""))</f>
        <v/>
      </c>
      <c r="K119" s="0" t="str">
        <f aca="false">IF($F119="","",IFERROR(INDEX('Chart of Accounts'!$B$2:$B$57,MATCH($F119,'Chart of Accounts'!$A$2:$A$57,0)),""))</f>
        <v/>
      </c>
    </row>
    <row r="120" customFormat="false" ht="15" hidden="false" customHeight="false" outlineLevel="0" collapsed="false">
      <c r="A120" s="40"/>
      <c r="B120" s="22"/>
      <c r="C120" s="41"/>
      <c r="D120" s="22"/>
      <c r="E120" s="22"/>
      <c r="F120" s="22"/>
      <c r="G120" s="22"/>
      <c r="H120" s="0" t="str">
        <f aca="false">IF($A120="","",IF($D120="","9999 Uncategorized",$D120))</f>
        <v/>
      </c>
      <c r="I120" s="0" t="str">
        <f aca="false">IF($H120="","",IFERROR(INDEX('Chart of Accounts'!$C$2:$C$57,MATCH($H120,'Chart of Accounts'!$A$2:$A$57,0)),""))</f>
        <v/>
      </c>
      <c r="J120" s="0" t="str">
        <f aca="false">IF($H120="","",IFERROR(INDEX('Chart of Accounts'!$B$2:$B$57,MATCH($H120,'Chart of Accounts'!$A$2:$A$57,0)),""))</f>
        <v/>
      </c>
      <c r="K120" s="0" t="str">
        <f aca="false">IF($F120="","",IFERROR(INDEX('Chart of Accounts'!$B$2:$B$57,MATCH($F120,'Chart of Accounts'!$A$2:$A$57,0)),""))</f>
        <v/>
      </c>
    </row>
    <row r="121" customFormat="false" ht="15" hidden="false" customHeight="false" outlineLevel="0" collapsed="false">
      <c r="A121" s="40"/>
      <c r="B121" s="22"/>
      <c r="C121" s="41"/>
      <c r="D121" s="22"/>
      <c r="E121" s="22"/>
      <c r="F121" s="22"/>
      <c r="G121" s="22"/>
      <c r="H121" s="0" t="str">
        <f aca="false">IF($A121="","",IF($D121="","9999 Uncategorized",$D121))</f>
        <v/>
      </c>
      <c r="I121" s="0" t="str">
        <f aca="false">IF($H121="","",IFERROR(INDEX('Chart of Accounts'!$C$2:$C$57,MATCH($H121,'Chart of Accounts'!$A$2:$A$57,0)),""))</f>
        <v/>
      </c>
      <c r="J121" s="0" t="str">
        <f aca="false">IF($H121="","",IFERROR(INDEX('Chart of Accounts'!$B$2:$B$57,MATCH($H121,'Chart of Accounts'!$A$2:$A$57,0)),""))</f>
        <v/>
      </c>
      <c r="K121" s="0" t="str">
        <f aca="false">IF($F121="","",IFERROR(INDEX('Chart of Accounts'!$B$2:$B$57,MATCH($F121,'Chart of Accounts'!$A$2:$A$57,0)),""))</f>
        <v/>
      </c>
    </row>
    <row r="122" customFormat="false" ht="15" hidden="false" customHeight="false" outlineLevel="0" collapsed="false">
      <c r="A122" s="40"/>
      <c r="B122" s="22"/>
      <c r="C122" s="41"/>
      <c r="D122" s="22"/>
      <c r="E122" s="22"/>
      <c r="F122" s="22"/>
      <c r="G122" s="22"/>
      <c r="H122" s="0" t="str">
        <f aca="false">IF($A122="","",IF($D122="","9999 Uncategorized",$D122))</f>
        <v/>
      </c>
      <c r="I122" s="0" t="str">
        <f aca="false">IF($H122="","",IFERROR(INDEX('Chart of Accounts'!$C$2:$C$57,MATCH($H122,'Chart of Accounts'!$A$2:$A$57,0)),""))</f>
        <v/>
      </c>
      <c r="J122" s="0" t="str">
        <f aca="false">IF($H122="","",IFERROR(INDEX('Chart of Accounts'!$B$2:$B$57,MATCH($H122,'Chart of Accounts'!$A$2:$A$57,0)),""))</f>
        <v/>
      </c>
      <c r="K122" s="0" t="str">
        <f aca="false">IF($F122="","",IFERROR(INDEX('Chart of Accounts'!$B$2:$B$57,MATCH($F122,'Chart of Accounts'!$A$2:$A$57,0)),""))</f>
        <v/>
      </c>
    </row>
    <row r="123" customFormat="false" ht="15" hidden="false" customHeight="false" outlineLevel="0" collapsed="false">
      <c r="A123" s="40"/>
      <c r="B123" s="22"/>
      <c r="C123" s="41"/>
      <c r="D123" s="22"/>
      <c r="E123" s="22"/>
      <c r="F123" s="22"/>
      <c r="G123" s="22"/>
      <c r="H123" s="0" t="str">
        <f aca="false">IF($A123="","",IF($D123="","9999 Uncategorized",$D123))</f>
        <v/>
      </c>
      <c r="I123" s="0" t="str">
        <f aca="false">IF($H123="","",IFERROR(INDEX('Chart of Accounts'!$C$2:$C$57,MATCH($H123,'Chart of Accounts'!$A$2:$A$57,0)),""))</f>
        <v/>
      </c>
      <c r="J123" s="0" t="str">
        <f aca="false">IF($H123="","",IFERROR(INDEX('Chart of Accounts'!$B$2:$B$57,MATCH($H123,'Chart of Accounts'!$A$2:$A$57,0)),""))</f>
        <v/>
      </c>
      <c r="K123" s="0" t="str">
        <f aca="false">IF($F123="","",IFERROR(INDEX('Chart of Accounts'!$B$2:$B$57,MATCH($F123,'Chart of Accounts'!$A$2:$A$57,0)),""))</f>
        <v/>
      </c>
    </row>
    <row r="124" customFormat="false" ht="15" hidden="false" customHeight="false" outlineLevel="0" collapsed="false">
      <c r="A124" s="40"/>
      <c r="B124" s="22"/>
      <c r="C124" s="41"/>
      <c r="D124" s="22"/>
      <c r="E124" s="22"/>
      <c r="F124" s="22"/>
      <c r="G124" s="22"/>
      <c r="H124" s="0" t="str">
        <f aca="false">IF($A124="","",IF($D124="","9999 Uncategorized",$D124))</f>
        <v/>
      </c>
      <c r="I124" s="0" t="str">
        <f aca="false">IF($H124="","",IFERROR(INDEX('Chart of Accounts'!$C$2:$C$57,MATCH($H124,'Chart of Accounts'!$A$2:$A$57,0)),""))</f>
        <v/>
      </c>
      <c r="J124" s="0" t="str">
        <f aca="false">IF($H124="","",IFERROR(INDEX('Chart of Accounts'!$B$2:$B$57,MATCH($H124,'Chart of Accounts'!$A$2:$A$57,0)),""))</f>
        <v/>
      </c>
      <c r="K124" s="0" t="str">
        <f aca="false">IF($F124="","",IFERROR(INDEX('Chart of Accounts'!$B$2:$B$57,MATCH($F124,'Chart of Accounts'!$A$2:$A$57,0)),""))</f>
        <v/>
      </c>
    </row>
    <row r="125" customFormat="false" ht="15" hidden="false" customHeight="false" outlineLevel="0" collapsed="false">
      <c r="A125" s="40"/>
      <c r="B125" s="22"/>
      <c r="C125" s="41"/>
      <c r="D125" s="22"/>
      <c r="E125" s="22"/>
      <c r="F125" s="22"/>
      <c r="G125" s="22"/>
      <c r="H125" s="0" t="str">
        <f aca="false">IF($A125="","",IF($D125="","9999 Uncategorized",$D125))</f>
        <v/>
      </c>
      <c r="I125" s="0" t="str">
        <f aca="false">IF($H125="","",IFERROR(INDEX('Chart of Accounts'!$C$2:$C$57,MATCH($H125,'Chart of Accounts'!$A$2:$A$57,0)),""))</f>
        <v/>
      </c>
      <c r="J125" s="0" t="str">
        <f aca="false">IF($H125="","",IFERROR(INDEX('Chart of Accounts'!$B$2:$B$57,MATCH($H125,'Chart of Accounts'!$A$2:$A$57,0)),""))</f>
        <v/>
      </c>
      <c r="K125" s="0" t="str">
        <f aca="false">IF($F125="","",IFERROR(INDEX('Chart of Accounts'!$B$2:$B$57,MATCH($F125,'Chart of Accounts'!$A$2:$A$57,0)),""))</f>
        <v/>
      </c>
    </row>
    <row r="126" customFormat="false" ht="15" hidden="false" customHeight="false" outlineLevel="0" collapsed="false">
      <c r="A126" s="40"/>
      <c r="B126" s="22"/>
      <c r="C126" s="41"/>
      <c r="D126" s="22"/>
      <c r="E126" s="22"/>
      <c r="F126" s="22"/>
      <c r="G126" s="22"/>
      <c r="H126" s="0" t="str">
        <f aca="false">IF($A126="","",IF($D126="","9999 Uncategorized",$D126))</f>
        <v/>
      </c>
      <c r="I126" s="0" t="str">
        <f aca="false">IF($H126="","",IFERROR(INDEX('Chart of Accounts'!$C$2:$C$57,MATCH($H126,'Chart of Accounts'!$A$2:$A$57,0)),""))</f>
        <v/>
      </c>
      <c r="J126" s="0" t="str">
        <f aca="false">IF($H126="","",IFERROR(INDEX('Chart of Accounts'!$B$2:$B$57,MATCH($H126,'Chart of Accounts'!$A$2:$A$57,0)),""))</f>
        <v/>
      </c>
      <c r="K126" s="0" t="str">
        <f aca="false">IF($F126="","",IFERROR(INDEX('Chart of Accounts'!$B$2:$B$57,MATCH($F126,'Chart of Accounts'!$A$2:$A$57,0)),""))</f>
        <v/>
      </c>
    </row>
    <row r="127" customFormat="false" ht="15" hidden="false" customHeight="false" outlineLevel="0" collapsed="false">
      <c r="A127" s="40"/>
      <c r="B127" s="22"/>
      <c r="C127" s="41"/>
      <c r="D127" s="22"/>
      <c r="E127" s="22"/>
      <c r="F127" s="22"/>
      <c r="G127" s="22"/>
      <c r="H127" s="0" t="str">
        <f aca="false">IF($A127="","",IF($D127="","9999 Uncategorized",$D127))</f>
        <v/>
      </c>
      <c r="I127" s="0" t="str">
        <f aca="false">IF($H127="","",IFERROR(INDEX('Chart of Accounts'!$C$2:$C$57,MATCH($H127,'Chart of Accounts'!$A$2:$A$57,0)),""))</f>
        <v/>
      </c>
      <c r="J127" s="0" t="str">
        <f aca="false">IF($H127="","",IFERROR(INDEX('Chart of Accounts'!$B$2:$B$57,MATCH($H127,'Chart of Accounts'!$A$2:$A$57,0)),""))</f>
        <v/>
      </c>
      <c r="K127" s="0" t="str">
        <f aca="false">IF($F127="","",IFERROR(INDEX('Chart of Accounts'!$B$2:$B$57,MATCH($F127,'Chart of Accounts'!$A$2:$A$57,0)),""))</f>
        <v/>
      </c>
    </row>
    <row r="128" customFormat="false" ht="15" hidden="false" customHeight="false" outlineLevel="0" collapsed="false">
      <c r="A128" s="40"/>
      <c r="B128" s="22"/>
      <c r="C128" s="41"/>
      <c r="D128" s="22"/>
      <c r="E128" s="22"/>
      <c r="F128" s="22"/>
      <c r="G128" s="22"/>
      <c r="H128" s="0" t="str">
        <f aca="false">IF($A128="","",IF($D128="","9999 Uncategorized",$D128))</f>
        <v/>
      </c>
      <c r="I128" s="0" t="str">
        <f aca="false">IF($H128="","",IFERROR(INDEX('Chart of Accounts'!$C$2:$C$57,MATCH($H128,'Chart of Accounts'!$A$2:$A$57,0)),""))</f>
        <v/>
      </c>
      <c r="J128" s="0" t="str">
        <f aca="false">IF($H128="","",IFERROR(INDEX('Chart of Accounts'!$B$2:$B$57,MATCH($H128,'Chart of Accounts'!$A$2:$A$57,0)),""))</f>
        <v/>
      </c>
      <c r="K128" s="0" t="str">
        <f aca="false">IF($F128="","",IFERROR(INDEX('Chart of Accounts'!$B$2:$B$57,MATCH($F128,'Chart of Accounts'!$A$2:$A$57,0)),""))</f>
        <v/>
      </c>
    </row>
    <row r="129" customFormat="false" ht="15" hidden="false" customHeight="false" outlineLevel="0" collapsed="false">
      <c r="A129" s="40"/>
      <c r="B129" s="22"/>
      <c r="C129" s="41"/>
      <c r="D129" s="22"/>
      <c r="E129" s="22"/>
      <c r="F129" s="22"/>
      <c r="G129" s="22"/>
      <c r="H129" s="0" t="str">
        <f aca="false">IF($A129="","",IF($D129="","9999 Uncategorized",$D129))</f>
        <v/>
      </c>
      <c r="I129" s="0" t="str">
        <f aca="false">IF($H129="","",IFERROR(INDEX('Chart of Accounts'!$C$2:$C$57,MATCH($H129,'Chart of Accounts'!$A$2:$A$57,0)),""))</f>
        <v/>
      </c>
      <c r="J129" s="0" t="str">
        <f aca="false">IF($H129="","",IFERROR(INDEX('Chart of Accounts'!$B$2:$B$57,MATCH($H129,'Chart of Accounts'!$A$2:$A$57,0)),""))</f>
        <v/>
      </c>
      <c r="K129" s="0" t="str">
        <f aca="false">IF($F129="","",IFERROR(INDEX('Chart of Accounts'!$B$2:$B$57,MATCH($F129,'Chart of Accounts'!$A$2:$A$57,0)),""))</f>
        <v/>
      </c>
    </row>
    <row r="130" customFormat="false" ht="15" hidden="false" customHeight="false" outlineLevel="0" collapsed="false">
      <c r="A130" s="40"/>
      <c r="B130" s="22"/>
      <c r="C130" s="41"/>
      <c r="D130" s="22"/>
      <c r="E130" s="22"/>
      <c r="F130" s="22"/>
      <c r="G130" s="22"/>
      <c r="H130" s="0" t="str">
        <f aca="false">IF($A130="","",IF($D130="","9999 Uncategorized",$D130))</f>
        <v/>
      </c>
      <c r="I130" s="0" t="str">
        <f aca="false">IF($H130="","",IFERROR(INDEX('Chart of Accounts'!$C$2:$C$57,MATCH($H130,'Chart of Accounts'!$A$2:$A$57,0)),""))</f>
        <v/>
      </c>
      <c r="J130" s="0" t="str">
        <f aca="false">IF($H130="","",IFERROR(INDEX('Chart of Accounts'!$B$2:$B$57,MATCH($H130,'Chart of Accounts'!$A$2:$A$57,0)),""))</f>
        <v/>
      </c>
      <c r="K130" s="0" t="str">
        <f aca="false">IF($F130="","",IFERROR(INDEX('Chart of Accounts'!$B$2:$B$57,MATCH($F130,'Chart of Accounts'!$A$2:$A$57,0)),""))</f>
        <v/>
      </c>
    </row>
    <row r="131" customFormat="false" ht="15" hidden="false" customHeight="false" outlineLevel="0" collapsed="false">
      <c r="A131" s="40"/>
      <c r="B131" s="22"/>
      <c r="C131" s="41"/>
      <c r="D131" s="22"/>
      <c r="E131" s="22"/>
      <c r="F131" s="22"/>
      <c r="G131" s="22"/>
      <c r="H131" s="0" t="str">
        <f aca="false">IF($A131="","",IF($D131="","9999 Uncategorized",$D131))</f>
        <v/>
      </c>
      <c r="I131" s="0" t="str">
        <f aca="false">IF($H131="","",IFERROR(INDEX('Chart of Accounts'!$C$2:$C$57,MATCH($H131,'Chart of Accounts'!$A$2:$A$57,0)),""))</f>
        <v/>
      </c>
      <c r="J131" s="0" t="str">
        <f aca="false">IF($H131="","",IFERROR(INDEX('Chart of Accounts'!$B$2:$B$57,MATCH($H131,'Chart of Accounts'!$A$2:$A$57,0)),""))</f>
        <v/>
      </c>
      <c r="K131" s="0" t="str">
        <f aca="false">IF($F131="","",IFERROR(INDEX('Chart of Accounts'!$B$2:$B$57,MATCH($F131,'Chart of Accounts'!$A$2:$A$57,0)),""))</f>
        <v/>
      </c>
    </row>
    <row r="132" customFormat="false" ht="15" hidden="false" customHeight="false" outlineLevel="0" collapsed="false">
      <c r="A132" s="40"/>
      <c r="B132" s="22"/>
      <c r="C132" s="41"/>
      <c r="D132" s="22"/>
      <c r="E132" s="22"/>
      <c r="F132" s="22"/>
      <c r="G132" s="22"/>
      <c r="H132" s="0" t="str">
        <f aca="false">IF($A132="","",IF($D132="","9999 Uncategorized",$D132))</f>
        <v/>
      </c>
      <c r="I132" s="0" t="str">
        <f aca="false">IF($H132="","",IFERROR(INDEX('Chart of Accounts'!$C$2:$C$57,MATCH($H132,'Chart of Accounts'!$A$2:$A$57,0)),""))</f>
        <v/>
      </c>
      <c r="J132" s="0" t="str">
        <f aca="false">IF($H132="","",IFERROR(INDEX('Chart of Accounts'!$B$2:$B$57,MATCH($H132,'Chart of Accounts'!$A$2:$A$57,0)),""))</f>
        <v/>
      </c>
      <c r="K132" s="0" t="str">
        <f aca="false">IF($F132="","",IFERROR(INDEX('Chart of Accounts'!$B$2:$B$57,MATCH($F132,'Chart of Accounts'!$A$2:$A$57,0)),""))</f>
        <v/>
      </c>
    </row>
    <row r="133" customFormat="false" ht="15" hidden="false" customHeight="false" outlineLevel="0" collapsed="false">
      <c r="A133" s="40"/>
      <c r="B133" s="22"/>
      <c r="C133" s="41"/>
      <c r="D133" s="22"/>
      <c r="E133" s="22"/>
      <c r="F133" s="22"/>
      <c r="G133" s="22"/>
      <c r="H133" s="0" t="str">
        <f aca="false">IF($A133="","",IF($D133="","9999 Uncategorized",$D133))</f>
        <v/>
      </c>
      <c r="I133" s="0" t="str">
        <f aca="false">IF($H133="","",IFERROR(INDEX('Chart of Accounts'!$C$2:$C$57,MATCH($H133,'Chart of Accounts'!$A$2:$A$57,0)),""))</f>
        <v/>
      </c>
      <c r="J133" s="0" t="str">
        <f aca="false">IF($H133="","",IFERROR(INDEX('Chart of Accounts'!$B$2:$B$57,MATCH($H133,'Chart of Accounts'!$A$2:$A$57,0)),""))</f>
        <v/>
      </c>
      <c r="K133" s="0" t="str">
        <f aca="false">IF($F133="","",IFERROR(INDEX('Chart of Accounts'!$B$2:$B$57,MATCH($F133,'Chart of Accounts'!$A$2:$A$57,0)),""))</f>
        <v/>
      </c>
    </row>
    <row r="134" customFormat="false" ht="15" hidden="false" customHeight="false" outlineLevel="0" collapsed="false">
      <c r="A134" s="40"/>
      <c r="B134" s="22"/>
      <c r="C134" s="41"/>
      <c r="D134" s="22"/>
      <c r="E134" s="22"/>
      <c r="F134" s="22"/>
      <c r="G134" s="22"/>
      <c r="H134" s="0" t="str">
        <f aca="false">IF($A134="","",IF($D134="","9999 Uncategorized",$D134))</f>
        <v/>
      </c>
      <c r="I134" s="0" t="str">
        <f aca="false">IF($H134="","",IFERROR(INDEX('Chart of Accounts'!$C$2:$C$57,MATCH($H134,'Chart of Accounts'!$A$2:$A$57,0)),""))</f>
        <v/>
      </c>
      <c r="J134" s="0" t="str">
        <f aca="false">IF($H134="","",IFERROR(INDEX('Chart of Accounts'!$B$2:$B$57,MATCH($H134,'Chart of Accounts'!$A$2:$A$57,0)),""))</f>
        <v/>
      </c>
      <c r="K134" s="0" t="str">
        <f aca="false">IF($F134="","",IFERROR(INDEX('Chart of Accounts'!$B$2:$B$57,MATCH($F134,'Chart of Accounts'!$A$2:$A$57,0)),""))</f>
        <v/>
      </c>
    </row>
    <row r="135" customFormat="false" ht="15" hidden="false" customHeight="false" outlineLevel="0" collapsed="false">
      <c r="A135" s="40"/>
      <c r="B135" s="22"/>
      <c r="C135" s="41"/>
      <c r="D135" s="22"/>
      <c r="E135" s="22"/>
      <c r="F135" s="22"/>
      <c r="G135" s="22"/>
      <c r="H135" s="0" t="str">
        <f aca="false">IF($A135="","",IF($D135="","9999 Uncategorized",$D135))</f>
        <v/>
      </c>
      <c r="I135" s="0" t="str">
        <f aca="false">IF($H135="","",IFERROR(INDEX('Chart of Accounts'!$C$2:$C$57,MATCH($H135,'Chart of Accounts'!$A$2:$A$57,0)),""))</f>
        <v/>
      </c>
      <c r="J135" s="0" t="str">
        <f aca="false">IF($H135="","",IFERROR(INDEX('Chart of Accounts'!$B$2:$B$57,MATCH($H135,'Chart of Accounts'!$A$2:$A$57,0)),""))</f>
        <v/>
      </c>
      <c r="K135" s="0" t="str">
        <f aca="false">IF($F135="","",IFERROR(INDEX('Chart of Accounts'!$B$2:$B$57,MATCH($F135,'Chart of Accounts'!$A$2:$A$57,0)),""))</f>
        <v/>
      </c>
    </row>
    <row r="136" customFormat="false" ht="15" hidden="false" customHeight="false" outlineLevel="0" collapsed="false">
      <c r="A136" s="40"/>
      <c r="B136" s="22"/>
      <c r="C136" s="41"/>
      <c r="D136" s="22"/>
      <c r="E136" s="22"/>
      <c r="F136" s="22"/>
      <c r="G136" s="22"/>
      <c r="H136" s="0" t="str">
        <f aca="false">IF($A136="","",IF($D136="","9999 Uncategorized",$D136))</f>
        <v/>
      </c>
      <c r="I136" s="0" t="str">
        <f aca="false">IF($H136="","",IFERROR(INDEX('Chart of Accounts'!$C$2:$C$57,MATCH($H136,'Chart of Accounts'!$A$2:$A$57,0)),""))</f>
        <v/>
      </c>
      <c r="J136" s="0" t="str">
        <f aca="false">IF($H136="","",IFERROR(INDEX('Chart of Accounts'!$B$2:$B$57,MATCH($H136,'Chart of Accounts'!$A$2:$A$57,0)),""))</f>
        <v/>
      </c>
      <c r="K136" s="0" t="str">
        <f aca="false">IF($F136="","",IFERROR(INDEX('Chart of Accounts'!$B$2:$B$57,MATCH($F136,'Chart of Accounts'!$A$2:$A$57,0)),""))</f>
        <v/>
      </c>
    </row>
    <row r="137" customFormat="false" ht="15" hidden="false" customHeight="false" outlineLevel="0" collapsed="false">
      <c r="A137" s="40"/>
      <c r="B137" s="22"/>
      <c r="C137" s="41"/>
      <c r="D137" s="22"/>
      <c r="E137" s="22"/>
      <c r="F137" s="22"/>
      <c r="G137" s="22"/>
      <c r="H137" s="0" t="str">
        <f aca="false">IF($A137="","",IF($D137="","9999 Uncategorized",$D137))</f>
        <v/>
      </c>
      <c r="I137" s="0" t="str">
        <f aca="false">IF($H137="","",IFERROR(INDEX('Chart of Accounts'!$C$2:$C$57,MATCH($H137,'Chart of Accounts'!$A$2:$A$57,0)),""))</f>
        <v/>
      </c>
      <c r="J137" s="0" t="str">
        <f aca="false">IF($H137="","",IFERROR(INDEX('Chart of Accounts'!$B$2:$B$57,MATCH($H137,'Chart of Accounts'!$A$2:$A$57,0)),""))</f>
        <v/>
      </c>
      <c r="K137" s="0" t="str">
        <f aca="false">IF($F137="","",IFERROR(INDEX('Chart of Accounts'!$B$2:$B$57,MATCH($F137,'Chart of Accounts'!$A$2:$A$57,0)),""))</f>
        <v/>
      </c>
    </row>
    <row r="138" customFormat="false" ht="15" hidden="false" customHeight="false" outlineLevel="0" collapsed="false">
      <c r="A138" s="40"/>
      <c r="B138" s="22"/>
      <c r="C138" s="41"/>
      <c r="D138" s="22"/>
      <c r="E138" s="22"/>
      <c r="F138" s="22"/>
      <c r="G138" s="22"/>
      <c r="H138" s="0" t="str">
        <f aca="false">IF($A138="","",IF($D138="","9999 Uncategorized",$D138))</f>
        <v/>
      </c>
      <c r="I138" s="0" t="str">
        <f aca="false">IF($H138="","",IFERROR(INDEX('Chart of Accounts'!$C$2:$C$57,MATCH($H138,'Chart of Accounts'!$A$2:$A$57,0)),""))</f>
        <v/>
      </c>
      <c r="J138" s="0" t="str">
        <f aca="false">IF($H138="","",IFERROR(INDEX('Chart of Accounts'!$B$2:$B$57,MATCH($H138,'Chart of Accounts'!$A$2:$A$57,0)),""))</f>
        <v/>
      </c>
      <c r="K138" s="0" t="str">
        <f aca="false">IF($F138="","",IFERROR(INDEX('Chart of Accounts'!$B$2:$B$57,MATCH($F138,'Chart of Accounts'!$A$2:$A$57,0)),""))</f>
        <v/>
      </c>
    </row>
    <row r="139" customFormat="false" ht="15" hidden="false" customHeight="false" outlineLevel="0" collapsed="false">
      <c r="A139" s="40"/>
      <c r="B139" s="22"/>
      <c r="C139" s="41"/>
      <c r="D139" s="22"/>
      <c r="E139" s="22"/>
      <c r="F139" s="22"/>
      <c r="G139" s="22"/>
      <c r="H139" s="0" t="str">
        <f aca="false">IF($A139="","",IF($D139="","9999 Uncategorized",$D139))</f>
        <v/>
      </c>
      <c r="I139" s="0" t="str">
        <f aca="false">IF($H139="","",IFERROR(INDEX('Chart of Accounts'!$C$2:$C$57,MATCH($H139,'Chart of Accounts'!$A$2:$A$57,0)),""))</f>
        <v/>
      </c>
      <c r="J139" s="0" t="str">
        <f aca="false">IF($H139="","",IFERROR(INDEX('Chart of Accounts'!$B$2:$B$57,MATCH($H139,'Chart of Accounts'!$A$2:$A$57,0)),""))</f>
        <v/>
      </c>
      <c r="K139" s="0" t="str">
        <f aca="false">IF($F139="","",IFERROR(INDEX('Chart of Accounts'!$B$2:$B$57,MATCH($F139,'Chart of Accounts'!$A$2:$A$57,0)),""))</f>
        <v/>
      </c>
    </row>
    <row r="140" customFormat="false" ht="15" hidden="false" customHeight="false" outlineLevel="0" collapsed="false">
      <c r="A140" s="40"/>
      <c r="B140" s="22"/>
      <c r="C140" s="41"/>
      <c r="D140" s="22"/>
      <c r="E140" s="22"/>
      <c r="F140" s="22"/>
      <c r="G140" s="22"/>
      <c r="H140" s="0" t="str">
        <f aca="false">IF($A140="","",IF($D140="","9999 Uncategorized",$D140))</f>
        <v/>
      </c>
      <c r="I140" s="0" t="str">
        <f aca="false">IF($H140="","",IFERROR(INDEX('Chart of Accounts'!$C$2:$C$57,MATCH($H140,'Chart of Accounts'!$A$2:$A$57,0)),""))</f>
        <v/>
      </c>
      <c r="J140" s="0" t="str">
        <f aca="false">IF($H140="","",IFERROR(INDEX('Chart of Accounts'!$B$2:$B$57,MATCH($H140,'Chart of Accounts'!$A$2:$A$57,0)),""))</f>
        <v/>
      </c>
      <c r="K140" s="0" t="str">
        <f aca="false">IF($F140="","",IFERROR(INDEX('Chart of Accounts'!$B$2:$B$57,MATCH($F140,'Chart of Accounts'!$A$2:$A$57,0)),""))</f>
        <v/>
      </c>
    </row>
    <row r="141" customFormat="false" ht="15" hidden="false" customHeight="false" outlineLevel="0" collapsed="false">
      <c r="A141" s="40"/>
      <c r="B141" s="22"/>
      <c r="C141" s="41"/>
      <c r="D141" s="22"/>
      <c r="E141" s="22"/>
      <c r="F141" s="22"/>
      <c r="G141" s="22"/>
      <c r="H141" s="0" t="str">
        <f aca="false">IF($A141="","",IF($D141="","9999 Uncategorized",$D141))</f>
        <v/>
      </c>
      <c r="I141" s="0" t="str">
        <f aca="false">IF($H141="","",IFERROR(INDEX('Chart of Accounts'!$C$2:$C$57,MATCH($H141,'Chart of Accounts'!$A$2:$A$57,0)),""))</f>
        <v/>
      </c>
      <c r="J141" s="0" t="str">
        <f aca="false">IF($H141="","",IFERROR(INDEX('Chart of Accounts'!$B$2:$B$57,MATCH($H141,'Chart of Accounts'!$A$2:$A$57,0)),""))</f>
        <v/>
      </c>
      <c r="K141" s="0" t="str">
        <f aca="false">IF($F141="","",IFERROR(INDEX('Chart of Accounts'!$B$2:$B$57,MATCH($F141,'Chart of Accounts'!$A$2:$A$57,0)),""))</f>
        <v/>
      </c>
    </row>
    <row r="142" customFormat="false" ht="15" hidden="false" customHeight="false" outlineLevel="0" collapsed="false">
      <c r="A142" s="40"/>
      <c r="B142" s="22"/>
      <c r="C142" s="41"/>
      <c r="D142" s="22"/>
      <c r="E142" s="22"/>
      <c r="F142" s="22"/>
      <c r="G142" s="22"/>
      <c r="H142" s="0" t="str">
        <f aca="false">IF($A142="","",IF($D142="","9999 Uncategorized",$D142))</f>
        <v/>
      </c>
      <c r="I142" s="0" t="str">
        <f aca="false">IF($H142="","",IFERROR(INDEX('Chart of Accounts'!$C$2:$C$57,MATCH($H142,'Chart of Accounts'!$A$2:$A$57,0)),""))</f>
        <v/>
      </c>
      <c r="J142" s="0" t="str">
        <f aca="false">IF($H142="","",IFERROR(INDEX('Chart of Accounts'!$B$2:$B$57,MATCH($H142,'Chart of Accounts'!$A$2:$A$57,0)),""))</f>
        <v/>
      </c>
      <c r="K142" s="0" t="str">
        <f aca="false">IF($F142="","",IFERROR(INDEX('Chart of Accounts'!$B$2:$B$57,MATCH($F142,'Chart of Accounts'!$A$2:$A$57,0)),""))</f>
        <v/>
      </c>
    </row>
    <row r="143" customFormat="false" ht="15" hidden="false" customHeight="false" outlineLevel="0" collapsed="false">
      <c r="A143" s="40"/>
      <c r="B143" s="22"/>
      <c r="C143" s="41"/>
      <c r="D143" s="22"/>
      <c r="E143" s="22"/>
      <c r="F143" s="22"/>
      <c r="G143" s="22"/>
      <c r="H143" s="0" t="str">
        <f aca="false">IF($A143="","",IF($D143="","9999 Uncategorized",$D143))</f>
        <v/>
      </c>
      <c r="I143" s="0" t="str">
        <f aca="false">IF($H143="","",IFERROR(INDEX('Chart of Accounts'!$C$2:$C$57,MATCH($H143,'Chart of Accounts'!$A$2:$A$57,0)),""))</f>
        <v/>
      </c>
      <c r="J143" s="0" t="str">
        <f aca="false">IF($H143="","",IFERROR(INDEX('Chart of Accounts'!$B$2:$B$57,MATCH($H143,'Chart of Accounts'!$A$2:$A$57,0)),""))</f>
        <v/>
      </c>
      <c r="K143" s="0" t="str">
        <f aca="false">IF($F143="","",IFERROR(INDEX('Chart of Accounts'!$B$2:$B$57,MATCH($F143,'Chart of Accounts'!$A$2:$A$57,0)),""))</f>
        <v/>
      </c>
    </row>
    <row r="144" customFormat="false" ht="15" hidden="false" customHeight="false" outlineLevel="0" collapsed="false">
      <c r="A144" s="40"/>
      <c r="B144" s="22"/>
      <c r="C144" s="41"/>
      <c r="D144" s="22"/>
      <c r="E144" s="22"/>
      <c r="F144" s="22"/>
      <c r="G144" s="22"/>
      <c r="H144" s="0" t="str">
        <f aca="false">IF($A144="","",IF($D144="","9999 Uncategorized",$D144))</f>
        <v/>
      </c>
      <c r="I144" s="0" t="str">
        <f aca="false">IF($H144="","",IFERROR(INDEX('Chart of Accounts'!$C$2:$C$57,MATCH($H144,'Chart of Accounts'!$A$2:$A$57,0)),""))</f>
        <v/>
      </c>
      <c r="J144" s="0" t="str">
        <f aca="false">IF($H144="","",IFERROR(INDEX('Chart of Accounts'!$B$2:$B$57,MATCH($H144,'Chart of Accounts'!$A$2:$A$57,0)),""))</f>
        <v/>
      </c>
      <c r="K144" s="0" t="str">
        <f aca="false">IF($F144="","",IFERROR(INDEX('Chart of Accounts'!$B$2:$B$57,MATCH($F144,'Chart of Accounts'!$A$2:$A$57,0)),""))</f>
        <v/>
      </c>
    </row>
    <row r="145" customFormat="false" ht="15" hidden="false" customHeight="false" outlineLevel="0" collapsed="false">
      <c r="A145" s="40"/>
      <c r="B145" s="22"/>
      <c r="C145" s="41"/>
      <c r="D145" s="22"/>
      <c r="E145" s="22"/>
      <c r="F145" s="22"/>
      <c r="G145" s="22"/>
      <c r="H145" s="0" t="str">
        <f aca="false">IF($A145="","",IF($D145="","9999 Uncategorized",$D145))</f>
        <v/>
      </c>
      <c r="I145" s="0" t="str">
        <f aca="false">IF($H145="","",IFERROR(INDEX('Chart of Accounts'!$C$2:$C$57,MATCH($H145,'Chart of Accounts'!$A$2:$A$57,0)),""))</f>
        <v/>
      </c>
      <c r="J145" s="0" t="str">
        <f aca="false">IF($H145="","",IFERROR(INDEX('Chart of Accounts'!$B$2:$B$57,MATCH($H145,'Chart of Accounts'!$A$2:$A$57,0)),""))</f>
        <v/>
      </c>
      <c r="K145" s="0" t="str">
        <f aca="false">IF($F145="","",IFERROR(INDEX('Chart of Accounts'!$B$2:$B$57,MATCH($F145,'Chart of Accounts'!$A$2:$A$57,0)),""))</f>
        <v/>
      </c>
    </row>
    <row r="146" customFormat="false" ht="15" hidden="false" customHeight="false" outlineLevel="0" collapsed="false">
      <c r="A146" s="40"/>
      <c r="B146" s="22"/>
      <c r="C146" s="41"/>
      <c r="D146" s="22"/>
      <c r="E146" s="22"/>
      <c r="F146" s="22"/>
      <c r="G146" s="22"/>
      <c r="H146" s="0" t="str">
        <f aca="false">IF($A146="","",IF($D146="","9999 Uncategorized",$D146))</f>
        <v/>
      </c>
      <c r="I146" s="0" t="str">
        <f aca="false">IF($H146="","",IFERROR(INDEX('Chart of Accounts'!$C$2:$C$57,MATCH($H146,'Chart of Accounts'!$A$2:$A$57,0)),""))</f>
        <v/>
      </c>
      <c r="J146" s="0" t="str">
        <f aca="false">IF($H146="","",IFERROR(INDEX('Chart of Accounts'!$B$2:$B$57,MATCH($H146,'Chart of Accounts'!$A$2:$A$57,0)),""))</f>
        <v/>
      </c>
      <c r="K146" s="0" t="str">
        <f aca="false">IF($F146="","",IFERROR(INDEX('Chart of Accounts'!$B$2:$B$57,MATCH($F146,'Chart of Accounts'!$A$2:$A$57,0)),""))</f>
        <v/>
      </c>
    </row>
    <row r="147" customFormat="false" ht="15" hidden="false" customHeight="false" outlineLevel="0" collapsed="false">
      <c r="A147" s="40"/>
      <c r="B147" s="22"/>
      <c r="C147" s="41"/>
      <c r="D147" s="22"/>
      <c r="E147" s="22"/>
      <c r="F147" s="22"/>
      <c r="G147" s="22"/>
      <c r="H147" s="0" t="str">
        <f aca="false">IF($A147="","",IF($D147="","9999 Uncategorized",$D147))</f>
        <v/>
      </c>
      <c r="I147" s="0" t="str">
        <f aca="false">IF($H147="","",IFERROR(INDEX('Chart of Accounts'!$C$2:$C$57,MATCH($H147,'Chart of Accounts'!$A$2:$A$57,0)),""))</f>
        <v/>
      </c>
      <c r="J147" s="0" t="str">
        <f aca="false">IF($H147="","",IFERROR(INDEX('Chart of Accounts'!$B$2:$B$57,MATCH($H147,'Chart of Accounts'!$A$2:$A$57,0)),""))</f>
        <v/>
      </c>
      <c r="K147" s="0" t="str">
        <f aca="false">IF($F147="","",IFERROR(INDEX('Chart of Accounts'!$B$2:$B$57,MATCH($F147,'Chart of Accounts'!$A$2:$A$57,0)),""))</f>
        <v/>
      </c>
    </row>
    <row r="148" customFormat="false" ht="15" hidden="false" customHeight="false" outlineLevel="0" collapsed="false">
      <c r="A148" s="40"/>
      <c r="B148" s="22"/>
      <c r="C148" s="41"/>
      <c r="D148" s="22"/>
      <c r="E148" s="22"/>
      <c r="F148" s="22"/>
      <c r="G148" s="22"/>
      <c r="H148" s="0" t="str">
        <f aca="false">IF($A148="","",IF($D148="","9999 Uncategorized",$D148))</f>
        <v/>
      </c>
      <c r="I148" s="0" t="str">
        <f aca="false">IF($H148="","",IFERROR(INDEX('Chart of Accounts'!$C$2:$C$57,MATCH($H148,'Chart of Accounts'!$A$2:$A$57,0)),""))</f>
        <v/>
      </c>
      <c r="J148" s="0" t="str">
        <f aca="false">IF($H148="","",IFERROR(INDEX('Chart of Accounts'!$B$2:$B$57,MATCH($H148,'Chart of Accounts'!$A$2:$A$57,0)),""))</f>
        <v/>
      </c>
      <c r="K148" s="0" t="str">
        <f aca="false">IF($F148="","",IFERROR(INDEX('Chart of Accounts'!$B$2:$B$57,MATCH($F148,'Chart of Accounts'!$A$2:$A$57,0)),""))</f>
        <v/>
      </c>
    </row>
    <row r="149" customFormat="false" ht="15" hidden="false" customHeight="false" outlineLevel="0" collapsed="false">
      <c r="A149" s="40"/>
      <c r="B149" s="22"/>
      <c r="C149" s="41"/>
      <c r="D149" s="22"/>
      <c r="E149" s="22"/>
      <c r="F149" s="22"/>
      <c r="G149" s="22"/>
      <c r="H149" s="0" t="str">
        <f aca="false">IF($A149="","",IF($D149="","9999 Uncategorized",$D149))</f>
        <v/>
      </c>
      <c r="I149" s="0" t="str">
        <f aca="false">IF($H149="","",IFERROR(INDEX('Chart of Accounts'!$C$2:$C$57,MATCH($H149,'Chart of Accounts'!$A$2:$A$57,0)),""))</f>
        <v/>
      </c>
      <c r="J149" s="0" t="str">
        <f aca="false">IF($H149="","",IFERROR(INDEX('Chart of Accounts'!$B$2:$B$57,MATCH($H149,'Chart of Accounts'!$A$2:$A$57,0)),""))</f>
        <v/>
      </c>
      <c r="K149" s="0" t="str">
        <f aca="false">IF($F149="","",IFERROR(INDEX('Chart of Accounts'!$B$2:$B$57,MATCH($F149,'Chart of Accounts'!$A$2:$A$57,0)),""))</f>
        <v/>
      </c>
    </row>
    <row r="150" customFormat="false" ht="15" hidden="false" customHeight="false" outlineLevel="0" collapsed="false">
      <c r="A150" s="40"/>
      <c r="B150" s="22"/>
      <c r="C150" s="41"/>
      <c r="D150" s="22"/>
      <c r="E150" s="22"/>
      <c r="F150" s="22"/>
      <c r="G150" s="22"/>
      <c r="H150" s="0" t="str">
        <f aca="false">IF($A150="","",IF($D150="","9999 Uncategorized",$D150))</f>
        <v/>
      </c>
      <c r="I150" s="0" t="str">
        <f aca="false">IF($H150="","",IFERROR(INDEX('Chart of Accounts'!$C$2:$C$57,MATCH($H150,'Chart of Accounts'!$A$2:$A$57,0)),""))</f>
        <v/>
      </c>
      <c r="J150" s="0" t="str">
        <f aca="false">IF($H150="","",IFERROR(INDEX('Chart of Accounts'!$B$2:$B$57,MATCH($H150,'Chart of Accounts'!$A$2:$A$57,0)),""))</f>
        <v/>
      </c>
      <c r="K150" s="0" t="str">
        <f aca="false">IF($F150="","",IFERROR(INDEX('Chart of Accounts'!$B$2:$B$57,MATCH($F150,'Chart of Accounts'!$A$2:$A$57,0)),""))</f>
        <v/>
      </c>
    </row>
    <row r="151" customFormat="false" ht="15" hidden="false" customHeight="false" outlineLevel="0" collapsed="false">
      <c r="A151" s="40"/>
      <c r="B151" s="22"/>
      <c r="C151" s="41"/>
      <c r="D151" s="22"/>
      <c r="E151" s="22"/>
      <c r="F151" s="22"/>
      <c r="G151" s="22"/>
      <c r="H151" s="0" t="str">
        <f aca="false">IF($A151="","",IF($D151="","9999 Uncategorized",$D151))</f>
        <v/>
      </c>
      <c r="I151" s="0" t="str">
        <f aca="false">IF($H151="","",IFERROR(INDEX('Chart of Accounts'!$C$2:$C$57,MATCH($H151,'Chart of Accounts'!$A$2:$A$57,0)),""))</f>
        <v/>
      </c>
      <c r="J151" s="0" t="str">
        <f aca="false">IF($H151="","",IFERROR(INDEX('Chart of Accounts'!$B$2:$B$57,MATCH($H151,'Chart of Accounts'!$A$2:$A$57,0)),""))</f>
        <v/>
      </c>
      <c r="K151" s="0" t="str">
        <f aca="false">IF($F151="","",IFERROR(INDEX('Chart of Accounts'!$B$2:$B$57,MATCH($F151,'Chart of Accounts'!$A$2:$A$57,0)),""))</f>
        <v/>
      </c>
    </row>
    <row r="152" customFormat="false" ht="15" hidden="false" customHeight="false" outlineLevel="0" collapsed="false">
      <c r="A152" s="40"/>
      <c r="B152" s="22"/>
      <c r="C152" s="41"/>
      <c r="D152" s="22"/>
      <c r="E152" s="22"/>
      <c r="F152" s="22"/>
      <c r="G152" s="22"/>
      <c r="H152" s="0" t="str">
        <f aca="false">IF($A152="","",IF($D152="","9999 Uncategorized",$D152))</f>
        <v/>
      </c>
      <c r="I152" s="0" t="str">
        <f aca="false">IF($H152="","",IFERROR(INDEX('Chart of Accounts'!$C$2:$C$57,MATCH($H152,'Chart of Accounts'!$A$2:$A$57,0)),""))</f>
        <v/>
      </c>
      <c r="J152" s="0" t="str">
        <f aca="false">IF($H152="","",IFERROR(INDEX('Chart of Accounts'!$B$2:$B$57,MATCH($H152,'Chart of Accounts'!$A$2:$A$57,0)),""))</f>
        <v/>
      </c>
      <c r="K152" s="0" t="str">
        <f aca="false">IF($F152="","",IFERROR(INDEX('Chart of Accounts'!$B$2:$B$57,MATCH($F152,'Chart of Accounts'!$A$2:$A$57,0)),""))</f>
        <v/>
      </c>
    </row>
    <row r="153" customFormat="false" ht="15" hidden="false" customHeight="false" outlineLevel="0" collapsed="false">
      <c r="A153" s="40"/>
      <c r="B153" s="22"/>
      <c r="C153" s="41"/>
      <c r="D153" s="22"/>
      <c r="E153" s="22"/>
      <c r="F153" s="22"/>
      <c r="G153" s="22"/>
      <c r="H153" s="0" t="str">
        <f aca="false">IF($A153="","",IF($D153="","9999 Uncategorized",$D153))</f>
        <v/>
      </c>
      <c r="I153" s="0" t="str">
        <f aca="false">IF($H153="","",IFERROR(INDEX('Chart of Accounts'!$C$2:$C$57,MATCH($H153,'Chart of Accounts'!$A$2:$A$57,0)),""))</f>
        <v/>
      </c>
      <c r="J153" s="0" t="str">
        <f aca="false">IF($H153="","",IFERROR(INDEX('Chart of Accounts'!$B$2:$B$57,MATCH($H153,'Chart of Accounts'!$A$2:$A$57,0)),""))</f>
        <v/>
      </c>
      <c r="K153" s="0" t="str">
        <f aca="false">IF($F153="","",IFERROR(INDEX('Chart of Accounts'!$B$2:$B$57,MATCH($F153,'Chart of Accounts'!$A$2:$A$57,0)),""))</f>
        <v/>
      </c>
    </row>
    <row r="154" customFormat="false" ht="15" hidden="false" customHeight="false" outlineLevel="0" collapsed="false">
      <c r="A154" s="40"/>
      <c r="B154" s="22"/>
      <c r="C154" s="41"/>
      <c r="D154" s="22"/>
      <c r="E154" s="22"/>
      <c r="F154" s="22"/>
      <c r="G154" s="22"/>
      <c r="H154" s="0" t="str">
        <f aca="false">IF($A154="","",IF($D154="","9999 Uncategorized",$D154))</f>
        <v/>
      </c>
      <c r="I154" s="0" t="str">
        <f aca="false">IF($H154="","",IFERROR(INDEX('Chart of Accounts'!$C$2:$C$57,MATCH($H154,'Chart of Accounts'!$A$2:$A$57,0)),""))</f>
        <v/>
      </c>
      <c r="J154" s="0" t="str">
        <f aca="false">IF($H154="","",IFERROR(INDEX('Chart of Accounts'!$B$2:$B$57,MATCH($H154,'Chart of Accounts'!$A$2:$A$57,0)),""))</f>
        <v/>
      </c>
      <c r="K154" s="0" t="str">
        <f aca="false">IF($F154="","",IFERROR(INDEX('Chart of Accounts'!$B$2:$B$57,MATCH($F154,'Chart of Accounts'!$A$2:$A$57,0)),""))</f>
        <v/>
      </c>
    </row>
    <row r="155" customFormat="false" ht="15" hidden="false" customHeight="false" outlineLevel="0" collapsed="false">
      <c r="A155" s="40"/>
      <c r="B155" s="22"/>
      <c r="C155" s="41"/>
      <c r="D155" s="22"/>
      <c r="E155" s="22"/>
      <c r="F155" s="22"/>
      <c r="G155" s="22"/>
      <c r="H155" s="0" t="str">
        <f aca="false">IF($A155="","",IF($D155="","9999 Uncategorized",$D155))</f>
        <v/>
      </c>
      <c r="I155" s="0" t="str">
        <f aca="false">IF($H155="","",IFERROR(INDEX('Chart of Accounts'!$C$2:$C$57,MATCH($H155,'Chart of Accounts'!$A$2:$A$57,0)),""))</f>
        <v/>
      </c>
      <c r="J155" s="0" t="str">
        <f aca="false">IF($H155="","",IFERROR(INDEX('Chart of Accounts'!$B$2:$B$57,MATCH($H155,'Chart of Accounts'!$A$2:$A$57,0)),""))</f>
        <v/>
      </c>
      <c r="K155" s="0" t="str">
        <f aca="false">IF($F155="","",IFERROR(INDEX('Chart of Accounts'!$B$2:$B$57,MATCH($F155,'Chart of Accounts'!$A$2:$A$57,0)),""))</f>
        <v/>
      </c>
    </row>
    <row r="156" customFormat="false" ht="15" hidden="false" customHeight="false" outlineLevel="0" collapsed="false">
      <c r="A156" s="40"/>
      <c r="B156" s="22"/>
      <c r="C156" s="41"/>
      <c r="D156" s="22"/>
      <c r="E156" s="22"/>
      <c r="F156" s="22"/>
      <c r="G156" s="22"/>
      <c r="H156" s="0" t="str">
        <f aca="false">IF($A156="","",IF($D156="","9999 Uncategorized",$D156))</f>
        <v/>
      </c>
      <c r="I156" s="0" t="str">
        <f aca="false">IF($H156="","",IFERROR(INDEX('Chart of Accounts'!$C$2:$C$57,MATCH($H156,'Chart of Accounts'!$A$2:$A$57,0)),""))</f>
        <v/>
      </c>
      <c r="J156" s="0" t="str">
        <f aca="false">IF($H156="","",IFERROR(INDEX('Chart of Accounts'!$B$2:$B$57,MATCH($H156,'Chart of Accounts'!$A$2:$A$57,0)),""))</f>
        <v/>
      </c>
      <c r="K156" s="0" t="str">
        <f aca="false">IF($F156="","",IFERROR(INDEX('Chart of Accounts'!$B$2:$B$57,MATCH($F156,'Chart of Accounts'!$A$2:$A$57,0)),""))</f>
        <v/>
      </c>
    </row>
    <row r="157" customFormat="false" ht="15" hidden="false" customHeight="false" outlineLevel="0" collapsed="false">
      <c r="A157" s="40"/>
      <c r="B157" s="22"/>
      <c r="C157" s="41"/>
      <c r="D157" s="22"/>
      <c r="E157" s="22"/>
      <c r="F157" s="22"/>
      <c r="G157" s="22"/>
      <c r="H157" s="0" t="str">
        <f aca="false">IF($A157="","",IF($D157="","9999 Uncategorized",$D157))</f>
        <v/>
      </c>
      <c r="I157" s="0" t="str">
        <f aca="false">IF($H157="","",IFERROR(INDEX('Chart of Accounts'!$C$2:$C$57,MATCH($H157,'Chart of Accounts'!$A$2:$A$57,0)),""))</f>
        <v/>
      </c>
      <c r="J157" s="0" t="str">
        <f aca="false">IF($H157="","",IFERROR(INDEX('Chart of Accounts'!$B$2:$B$57,MATCH($H157,'Chart of Accounts'!$A$2:$A$57,0)),""))</f>
        <v/>
      </c>
      <c r="K157" s="0" t="str">
        <f aca="false">IF($F157="","",IFERROR(INDEX('Chart of Accounts'!$B$2:$B$57,MATCH($F157,'Chart of Accounts'!$A$2:$A$57,0)),""))</f>
        <v/>
      </c>
    </row>
    <row r="158" customFormat="false" ht="15" hidden="false" customHeight="false" outlineLevel="0" collapsed="false">
      <c r="A158" s="40"/>
      <c r="B158" s="22"/>
      <c r="C158" s="41"/>
      <c r="D158" s="22"/>
      <c r="E158" s="22"/>
      <c r="F158" s="22"/>
      <c r="G158" s="22"/>
      <c r="H158" s="0" t="str">
        <f aca="false">IF($A158="","",IF($D158="","9999 Uncategorized",$D158))</f>
        <v/>
      </c>
      <c r="I158" s="0" t="str">
        <f aca="false">IF($H158="","",IFERROR(INDEX('Chart of Accounts'!$C$2:$C$57,MATCH($H158,'Chart of Accounts'!$A$2:$A$57,0)),""))</f>
        <v/>
      </c>
      <c r="J158" s="0" t="str">
        <f aca="false">IF($H158="","",IFERROR(INDEX('Chart of Accounts'!$B$2:$B$57,MATCH($H158,'Chart of Accounts'!$A$2:$A$57,0)),""))</f>
        <v/>
      </c>
      <c r="K158" s="0" t="str">
        <f aca="false">IF($F158="","",IFERROR(INDEX('Chart of Accounts'!$B$2:$B$57,MATCH($F158,'Chart of Accounts'!$A$2:$A$57,0)),""))</f>
        <v/>
      </c>
    </row>
    <row r="159" customFormat="false" ht="15" hidden="false" customHeight="false" outlineLevel="0" collapsed="false">
      <c r="A159" s="40"/>
      <c r="B159" s="22"/>
      <c r="C159" s="41"/>
      <c r="D159" s="22"/>
      <c r="E159" s="22"/>
      <c r="F159" s="22"/>
      <c r="G159" s="22"/>
      <c r="H159" s="0" t="str">
        <f aca="false">IF($A159="","",IF($D159="","9999 Uncategorized",$D159))</f>
        <v/>
      </c>
      <c r="I159" s="0" t="str">
        <f aca="false">IF($H159="","",IFERROR(INDEX('Chart of Accounts'!$C$2:$C$57,MATCH($H159,'Chart of Accounts'!$A$2:$A$57,0)),""))</f>
        <v/>
      </c>
      <c r="J159" s="0" t="str">
        <f aca="false">IF($H159="","",IFERROR(INDEX('Chart of Accounts'!$B$2:$B$57,MATCH($H159,'Chart of Accounts'!$A$2:$A$57,0)),""))</f>
        <v/>
      </c>
      <c r="K159" s="0" t="str">
        <f aca="false">IF($F159="","",IFERROR(INDEX('Chart of Accounts'!$B$2:$B$57,MATCH($F159,'Chart of Accounts'!$A$2:$A$57,0)),""))</f>
        <v/>
      </c>
    </row>
    <row r="160" customFormat="false" ht="15" hidden="false" customHeight="false" outlineLevel="0" collapsed="false">
      <c r="A160" s="40"/>
      <c r="B160" s="22"/>
      <c r="C160" s="41"/>
      <c r="D160" s="22"/>
      <c r="E160" s="22"/>
      <c r="F160" s="22"/>
      <c r="G160" s="22"/>
      <c r="H160" s="0" t="str">
        <f aca="false">IF($A160="","",IF($D160="","9999 Uncategorized",$D160))</f>
        <v/>
      </c>
      <c r="I160" s="0" t="str">
        <f aca="false">IF($H160="","",IFERROR(INDEX('Chart of Accounts'!$C$2:$C$57,MATCH($H160,'Chart of Accounts'!$A$2:$A$57,0)),""))</f>
        <v/>
      </c>
      <c r="J160" s="0" t="str">
        <f aca="false">IF($H160="","",IFERROR(INDEX('Chart of Accounts'!$B$2:$B$57,MATCH($H160,'Chart of Accounts'!$A$2:$A$57,0)),""))</f>
        <v/>
      </c>
      <c r="K160" s="0" t="str">
        <f aca="false">IF($F160="","",IFERROR(INDEX('Chart of Accounts'!$B$2:$B$57,MATCH($F160,'Chart of Accounts'!$A$2:$A$57,0)),""))</f>
        <v/>
      </c>
    </row>
    <row r="161" customFormat="false" ht="15" hidden="false" customHeight="false" outlineLevel="0" collapsed="false">
      <c r="A161" s="40"/>
      <c r="B161" s="22"/>
      <c r="C161" s="41"/>
      <c r="D161" s="22"/>
      <c r="E161" s="22"/>
      <c r="F161" s="22"/>
      <c r="G161" s="22"/>
      <c r="H161" s="0" t="str">
        <f aca="false">IF($A161="","",IF($D161="","9999 Uncategorized",$D161))</f>
        <v/>
      </c>
      <c r="I161" s="0" t="str">
        <f aca="false">IF($H161="","",IFERROR(INDEX('Chart of Accounts'!$C$2:$C$57,MATCH($H161,'Chart of Accounts'!$A$2:$A$57,0)),""))</f>
        <v/>
      </c>
      <c r="J161" s="0" t="str">
        <f aca="false">IF($H161="","",IFERROR(INDEX('Chart of Accounts'!$B$2:$B$57,MATCH($H161,'Chart of Accounts'!$A$2:$A$57,0)),""))</f>
        <v/>
      </c>
      <c r="K161" s="0" t="str">
        <f aca="false">IF($F161="","",IFERROR(INDEX('Chart of Accounts'!$B$2:$B$57,MATCH($F161,'Chart of Accounts'!$A$2:$A$57,0)),""))</f>
        <v/>
      </c>
    </row>
    <row r="162" customFormat="false" ht="15" hidden="false" customHeight="false" outlineLevel="0" collapsed="false">
      <c r="A162" s="40"/>
      <c r="B162" s="22"/>
      <c r="C162" s="41"/>
      <c r="D162" s="22"/>
      <c r="E162" s="22"/>
      <c r="F162" s="22"/>
      <c r="G162" s="22"/>
      <c r="H162" s="0" t="str">
        <f aca="false">IF($A162="","",IF($D162="","9999 Uncategorized",$D162))</f>
        <v/>
      </c>
      <c r="I162" s="0" t="str">
        <f aca="false">IF($H162="","",IFERROR(INDEX('Chart of Accounts'!$C$2:$C$57,MATCH($H162,'Chart of Accounts'!$A$2:$A$57,0)),""))</f>
        <v/>
      </c>
      <c r="J162" s="0" t="str">
        <f aca="false">IF($H162="","",IFERROR(INDEX('Chart of Accounts'!$B$2:$B$57,MATCH($H162,'Chart of Accounts'!$A$2:$A$57,0)),""))</f>
        <v/>
      </c>
      <c r="K162" s="0" t="str">
        <f aca="false">IF($F162="","",IFERROR(INDEX('Chart of Accounts'!$B$2:$B$57,MATCH($F162,'Chart of Accounts'!$A$2:$A$57,0)),""))</f>
        <v/>
      </c>
    </row>
    <row r="163" customFormat="false" ht="15" hidden="false" customHeight="false" outlineLevel="0" collapsed="false">
      <c r="A163" s="40"/>
      <c r="B163" s="22"/>
      <c r="C163" s="41"/>
      <c r="D163" s="22"/>
      <c r="E163" s="22"/>
      <c r="F163" s="22"/>
      <c r="G163" s="22"/>
      <c r="H163" s="0" t="str">
        <f aca="false">IF($A163="","",IF($D163="","9999 Uncategorized",$D163))</f>
        <v/>
      </c>
      <c r="I163" s="0" t="str">
        <f aca="false">IF($H163="","",IFERROR(INDEX('Chart of Accounts'!$C$2:$C$57,MATCH($H163,'Chart of Accounts'!$A$2:$A$57,0)),""))</f>
        <v/>
      </c>
      <c r="J163" s="0" t="str">
        <f aca="false">IF($H163="","",IFERROR(INDEX('Chart of Accounts'!$B$2:$B$57,MATCH($H163,'Chart of Accounts'!$A$2:$A$57,0)),""))</f>
        <v/>
      </c>
      <c r="K163" s="0" t="str">
        <f aca="false">IF($F163="","",IFERROR(INDEX('Chart of Accounts'!$B$2:$B$57,MATCH($F163,'Chart of Accounts'!$A$2:$A$57,0)),""))</f>
        <v/>
      </c>
    </row>
    <row r="164" customFormat="false" ht="15" hidden="false" customHeight="false" outlineLevel="0" collapsed="false">
      <c r="A164" s="40"/>
      <c r="B164" s="22"/>
      <c r="C164" s="41"/>
      <c r="D164" s="22"/>
      <c r="E164" s="22"/>
      <c r="F164" s="22"/>
      <c r="G164" s="22"/>
      <c r="H164" s="0" t="str">
        <f aca="false">IF($A164="","",IF($D164="","9999 Uncategorized",$D164))</f>
        <v/>
      </c>
      <c r="I164" s="0" t="str">
        <f aca="false">IF($H164="","",IFERROR(INDEX('Chart of Accounts'!$C$2:$C$57,MATCH($H164,'Chart of Accounts'!$A$2:$A$57,0)),""))</f>
        <v/>
      </c>
      <c r="J164" s="0" t="str">
        <f aca="false">IF($H164="","",IFERROR(INDEX('Chart of Accounts'!$B$2:$B$57,MATCH($H164,'Chart of Accounts'!$A$2:$A$57,0)),""))</f>
        <v/>
      </c>
      <c r="K164" s="0" t="str">
        <f aca="false">IF($F164="","",IFERROR(INDEX('Chart of Accounts'!$B$2:$B$57,MATCH($F164,'Chart of Accounts'!$A$2:$A$57,0)),""))</f>
        <v/>
      </c>
    </row>
    <row r="165" customFormat="false" ht="15" hidden="false" customHeight="false" outlineLevel="0" collapsed="false">
      <c r="A165" s="40"/>
      <c r="B165" s="22"/>
      <c r="C165" s="41"/>
      <c r="D165" s="22"/>
      <c r="E165" s="22"/>
      <c r="F165" s="22"/>
      <c r="G165" s="22"/>
      <c r="H165" s="0" t="str">
        <f aca="false">IF($A165="","",IF($D165="","9999 Uncategorized",$D165))</f>
        <v/>
      </c>
      <c r="I165" s="0" t="str">
        <f aca="false">IF($H165="","",IFERROR(INDEX('Chart of Accounts'!$C$2:$C$57,MATCH($H165,'Chart of Accounts'!$A$2:$A$57,0)),""))</f>
        <v/>
      </c>
      <c r="J165" s="0" t="str">
        <f aca="false">IF($H165="","",IFERROR(INDEX('Chart of Accounts'!$B$2:$B$57,MATCH($H165,'Chart of Accounts'!$A$2:$A$57,0)),""))</f>
        <v/>
      </c>
      <c r="K165" s="0" t="str">
        <f aca="false">IF($F165="","",IFERROR(INDEX('Chart of Accounts'!$B$2:$B$57,MATCH($F165,'Chart of Accounts'!$A$2:$A$57,0)),""))</f>
        <v/>
      </c>
    </row>
    <row r="166" customFormat="false" ht="15" hidden="false" customHeight="false" outlineLevel="0" collapsed="false">
      <c r="A166" s="40"/>
      <c r="B166" s="22"/>
      <c r="C166" s="41"/>
      <c r="D166" s="22"/>
      <c r="E166" s="22"/>
      <c r="F166" s="22"/>
      <c r="G166" s="22"/>
      <c r="H166" s="0" t="str">
        <f aca="false">IF($A166="","",IF($D166="","9999 Uncategorized",$D166))</f>
        <v/>
      </c>
      <c r="I166" s="0" t="str">
        <f aca="false">IF($H166="","",IFERROR(INDEX('Chart of Accounts'!$C$2:$C$57,MATCH($H166,'Chart of Accounts'!$A$2:$A$57,0)),""))</f>
        <v/>
      </c>
      <c r="J166" s="0" t="str">
        <f aca="false">IF($H166="","",IFERROR(INDEX('Chart of Accounts'!$B$2:$B$57,MATCH($H166,'Chart of Accounts'!$A$2:$A$57,0)),""))</f>
        <v/>
      </c>
      <c r="K166" s="0" t="str">
        <f aca="false">IF($F166="","",IFERROR(INDEX('Chart of Accounts'!$B$2:$B$57,MATCH($F166,'Chart of Accounts'!$A$2:$A$57,0)),""))</f>
        <v/>
      </c>
    </row>
    <row r="167" customFormat="false" ht="15" hidden="false" customHeight="false" outlineLevel="0" collapsed="false">
      <c r="A167" s="40"/>
      <c r="B167" s="22"/>
      <c r="C167" s="41"/>
      <c r="D167" s="22"/>
      <c r="E167" s="22"/>
      <c r="F167" s="22"/>
      <c r="G167" s="22"/>
      <c r="H167" s="0" t="str">
        <f aca="false">IF($A167="","",IF($D167="","9999 Uncategorized",$D167))</f>
        <v/>
      </c>
      <c r="I167" s="0" t="str">
        <f aca="false">IF($H167="","",IFERROR(INDEX('Chart of Accounts'!$C$2:$C$57,MATCH($H167,'Chart of Accounts'!$A$2:$A$57,0)),""))</f>
        <v/>
      </c>
      <c r="J167" s="0" t="str">
        <f aca="false">IF($H167="","",IFERROR(INDEX('Chart of Accounts'!$B$2:$B$57,MATCH($H167,'Chart of Accounts'!$A$2:$A$57,0)),""))</f>
        <v/>
      </c>
      <c r="K167" s="0" t="str">
        <f aca="false">IF($F167="","",IFERROR(INDEX('Chart of Accounts'!$B$2:$B$57,MATCH($F167,'Chart of Accounts'!$A$2:$A$57,0)),""))</f>
        <v/>
      </c>
    </row>
    <row r="168" customFormat="false" ht="15" hidden="false" customHeight="false" outlineLevel="0" collapsed="false">
      <c r="A168" s="40"/>
      <c r="B168" s="22"/>
      <c r="C168" s="41"/>
      <c r="D168" s="22"/>
      <c r="E168" s="22"/>
      <c r="F168" s="22"/>
      <c r="G168" s="22"/>
      <c r="H168" s="0" t="str">
        <f aca="false">IF($A168="","",IF($D168="","9999 Uncategorized",$D168))</f>
        <v/>
      </c>
      <c r="I168" s="0" t="str">
        <f aca="false">IF($H168="","",IFERROR(INDEX('Chart of Accounts'!$C$2:$C$57,MATCH($H168,'Chart of Accounts'!$A$2:$A$57,0)),""))</f>
        <v/>
      </c>
      <c r="J168" s="0" t="str">
        <f aca="false">IF($H168="","",IFERROR(INDEX('Chart of Accounts'!$B$2:$B$57,MATCH($H168,'Chart of Accounts'!$A$2:$A$57,0)),""))</f>
        <v/>
      </c>
      <c r="K168" s="0" t="str">
        <f aca="false">IF($F168="","",IFERROR(INDEX('Chart of Accounts'!$B$2:$B$57,MATCH($F168,'Chart of Accounts'!$A$2:$A$57,0)),""))</f>
        <v/>
      </c>
    </row>
    <row r="169" customFormat="false" ht="15" hidden="false" customHeight="false" outlineLevel="0" collapsed="false">
      <c r="A169" s="40"/>
      <c r="B169" s="22"/>
      <c r="C169" s="41"/>
      <c r="D169" s="22"/>
      <c r="E169" s="22"/>
      <c r="F169" s="22"/>
      <c r="G169" s="22"/>
      <c r="H169" s="0" t="str">
        <f aca="false">IF($A169="","",IF($D169="","9999 Uncategorized",$D169))</f>
        <v/>
      </c>
      <c r="I169" s="0" t="str">
        <f aca="false">IF($H169="","",IFERROR(INDEX('Chart of Accounts'!$C$2:$C$57,MATCH($H169,'Chart of Accounts'!$A$2:$A$57,0)),""))</f>
        <v/>
      </c>
      <c r="J169" s="0" t="str">
        <f aca="false">IF($H169="","",IFERROR(INDEX('Chart of Accounts'!$B$2:$B$57,MATCH($H169,'Chart of Accounts'!$A$2:$A$57,0)),""))</f>
        <v/>
      </c>
      <c r="K169" s="0" t="str">
        <f aca="false">IF($F169="","",IFERROR(INDEX('Chart of Accounts'!$B$2:$B$57,MATCH($F169,'Chart of Accounts'!$A$2:$A$57,0)),""))</f>
        <v/>
      </c>
    </row>
    <row r="170" customFormat="false" ht="15" hidden="false" customHeight="false" outlineLevel="0" collapsed="false">
      <c r="A170" s="40"/>
      <c r="B170" s="22"/>
      <c r="C170" s="41"/>
      <c r="D170" s="22"/>
      <c r="E170" s="22"/>
      <c r="F170" s="22"/>
      <c r="G170" s="22"/>
      <c r="H170" s="0" t="str">
        <f aca="false">IF($A170="","",IF($D170="","9999 Uncategorized",$D170))</f>
        <v/>
      </c>
      <c r="I170" s="0" t="str">
        <f aca="false">IF($H170="","",IFERROR(INDEX('Chart of Accounts'!$C$2:$C$57,MATCH($H170,'Chart of Accounts'!$A$2:$A$57,0)),""))</f>
        <v/>
      </c>
      <c r="J170" s="0" t="str">
        <f aca="false">IF($H170="","",IFERROR(INDEX('Chart of Accounts'!$B$2:$B$57,MATCH($H170,'Chart of Accounts'!$A$2:$A$57,0)),""))</f>
        <v/>
      </c>
      <c r="K170" s="0" t="str">
        <f aca="false">IF($F170="","",IFERROR(INDEX('Chart of Accounts'!$B$2:$B$57,MATCH($F170,'Chart of Accounts'!$A$2:$A$57,0)),""))</f>
        <v/>
      </c>
    </row>
    <row r="171" customFormat="false" ht="15" hidden="false" customHeight="false" outlineLevel="0" collapsed="false">
      <c r="A171" s="40"/>
      <c r="B171" s="22"/>
      <c r="C171" s="41"/>
      <c r="D171" s="22"/>
      <c r="E171" s="22"/>
      <c r="F171" s="22"/>
      <c r="G171" s="22"/>
      <c r="H171" s="0" t="str">
        <f aca="false">IF($A171="","",IF($D171="","9999 Uncategorized",$D171))</f>
        <v/>
      </c>
      <c r="I171" s="0" t="str">
        <f aca="false">IF($H171="","",IFERROR(INDEX('Chart of Accounts'!$C$2:$C$57,MATCH($H171,'Chart of Accounts'!$A$2:$A$57,0)),""))</f>
        <v/>
      </c>
      <c r="J171" s="0" t="str">
        <f aca="false">IF($H171="","",IFERROR(INDEX('Chart of Accounts'!$B$2:$B$57,MATCH($H171,'Chart of Accounts'!$A$2:$A$57,0)),""))</f>
        <v/>
      </c>
      <c r="K171" s="0" t="str">
        <f aca="false">IF($F171="","",IFERROR(INDEX('Chart of Accounts'!$B$2:$B$57,MATCH($F171,'Chart of Accounts'!$A$2:$A$57,0)),""))</f>
        <v/>
      </c>
    </row>
    <row r="172" customFormat="false" ht="15" hidden="false" customHeight="false" outlineLevel="0" collapsed="false">
      <c r="A172" s="40"/>
      <c r="B172" s="22"/>
      <c r="C172" s="41"/>
      <c r="D172" s="22"/>
      <c r="E172" s="22"/>
      <c r="F172" s="22"/>
      <c r="G172" s="22"/>
      <c r="H172" s="0" t="str">
        <f aca="false">IF($A172="","",IF($D172="","9999 Uncategorized",$D172))</f>
        <v/>
      </c>
      <c r="I172" s="0" t="str">
        <f aca="false">IF($H172="","",IFERROR(INDEX('Chart of Accounts'!$C$2:$C$57,MATCH($H172,'Chart of Accounts'!$A$2:$A$57,0)),""))</f>
        <v/>
      </c>
      <c r="J172" s="0" t="str">
        <f aca="false">IF($H172="","",IFERROR(INDEX('Chart of Accounts'!$B$2:$B$57,MATCH($H172,'Chart of Accounts'!$A$2:$A$57,0)),""))</f>
        <v/>
      </c>
      <c r="K172" s="0" t="str">
        <f aca="false">IF($F172="","",IFERROR(INDEX('Chart of Accounts'!$B$2:$B$57,MATCH($F172,'Chart of Accounts'!$A$2:$A$57,0)),""))</f>
        <v/>
      </c>
    </row>
    <row r="173" customFormat="false" ht="15" hidden="false" customHeight="false" outlineLevel="0" collapsed="false">
      <c r="A173" s="40"/>
      <c r="B173" s="22"/>
      <c r="C173" s="41"/>
      <c r="D173" s="22"/>
      <c r="E173" s="22"/>
      <c r="F173" s="22"/>
      <c r="G173" s="22"/>
      <c r="H173" s="0" t="str">
        <f aca="false">IF($A173="","",IF($D173="","9999 Uncategorized",$D173))</f>
        <v/>
      </c>
      <c r="I173" s="0" t="str">
        <f aca="false">IF($H173="","",IFERROR(INDEX('Chart of Accounts'!$C$2:$C$57,MATCH($H173,'Chart of Accounts'!$A$2:$A$57,0)),""))</f>
        <v/>
      </c>
      <c r="J173" s="0" t="str">
        <f aca="false">IF($H173="","",IFERROR(INDEX('Chart of Accounts'!$B$2:$B$57,MATCH($H173,'Chart of Accounts'!$A$2:$A$57,0)),""))</f>
        <v/>
      </c>
      <c r="K173" s="0" t="str">
        <f aca="false">IF($F173="","",IFERROR(INDEX('Chart of Accounts'!$B$2:$B$57,MATCH($F173,'Chart of Accounts'!$A$2:$A$57,0)),""))</f>
        <v/>
      </c>
    </row>
    <row r="174" customFormat="false" ht="15" hidden="false" customHeight="false" outlineLevel="0" collapsed="false">
      <c r="A174" s="40"/>
      <c r="B174" s="22"/>
      <c r="C174" s="41"/>
      <c r="D174" s="22"/>
      <c r="E174" s="22"/>
      <c r="F174" s="22"/>
      <c r="G174" s="22"/>
      <c r="H174" s="0" t="str">
        <f aca="false">IF($A174="","",IF($D174="","9999 Uncategorized",$D174))</f>
        <v/>
      </c>
      <c r="I174" s="0" t="str">
        <f aca="false">IF($H174="","",IFERROR(INDEX('Chart of Accounts'!$C$2:$C$57,MATCH($H174,'Chart of Accounts'!$A$2:$A$57,0)),""))</f>
        <v/>
      </c>
      <c r="J174" s="0" t="str">
        <f aca="false">IF($H174="","",IFERROR(INDEX('Chart of Accounts'!$B$2:$B$57,MATCH($H174,'Chart of Accounts'!$A$2:$A$57,0)),""))</f>
        <v/>
      </c>
      <c r="K174" s="0" t="str">
        <f aca="false">IF($F174="","",IFERROR(INDEX('Chart of Accounts'!$B$2:$B$57,MATCH($F174,'Chart of Accounts'!$A$2:$A$57,0)),""))</f>
        <v/>
      </c>
    </row>
    <row r="175" customFormat="false" ht="15" hidden="false" customHeight="false" outlineLevel="0" collapsed="false">
      <c r="A175" s="40"/>
      <c r="B175" s="22"/>
      <c r="C175" s="41"/>
      <c r="D175" s="22"/>
      <c r="E175" s="22"/>
      <c r="F175" s="22"/>
      <c r="G175" s="22"/>
      <c r="H175" s="0" t="str">
        <f aca="false">IF($A175="","",IF($D175="","9999 Uncategorized",$D175))</f>
        <v/>
      </c>
      <c r="I175" s="0" t="str">
        <f aca="false">IF($H175="","",IFERROR(INDEX('Chart of Accounts'!$C$2:$C$57,MATCH($H175,'Chart of Accounts'!$A$2:$A$57,0)),""))</f>
        <v/>
      </c>
      <c r="J175" s="0" t="str">
        <f aca="false">IF($H175="","",IFERROR(INDEX('Chart of Accounts'!$B$2:$B$57,MATCH($H175,'Chart of Accounts'!$A$2:$A$57,0)),""))</f>
        <v/>
      </c>
      <c r="K175" s="0" t="str">
        <f aca="false">IF($F175="","",IFERROR(INDEX('Chart of Accounts'!$B$2:$B$57,MATCH($F175,'Chart of Accounts'!$A$2:$A$57,0)),""))</f>
        <v/>
      </c>
    </row>
    <row r="176" customFormat="false" ht="15" hidden="false" customHeight="false" outlineLevel="0" collapsed="false">
      <c r="A176" s="40"/>
      <c r="B176" s="22"/>
      <c r="C176" s="41"/>
      <c r="D176" s="22"/>
      <c r="E176" s="22"/>
      <c r="F176" s="22"/>
      <c r="G176" s="22"/>
      <c r="H176" s="0" t="str">
        <f aca="false">IF($A176="","",IF($D176="","9999 Uncategorized",$D176))</f>
        <v/>
      </c>
      <c r="I176" s="0" t="str">
        <f aca="false">IF($H176="","",IFERROR(INDEX('Chart of Accounts'!$C$2:$C$57,MATCH($H176,'Chart of Accounts'!$A$2:$A$57,0)),""))</f>
        <v/>
      </c>
      <c r="J176" s="0" t="str">
        <f aca="false">IF($H176="","",IFERROR(INDEX('Chart of Accounts'!$B$2:$B$57,MATCH($H176,'Chart of Accounts'!$A$2:$A$57,0)),""))</f>
        <v/>
      </c>
      <c r="K176" s="0" t="str">
        <f aca="false">IF($F176="","",IFERROR(INDEX('Chart of Accounts'!$B$2:$B$57,MATCH($F176,'Chart of Accounts'!$A$2:$A$57,0)),""))</f>
        <v/>
      </c>
    </row>
    <row r="177" customFormat="false" ht="15" hidden="false" customHeight="false" outlineLevel="0" collapsed="false">
      <c r="A177" s="40"/>
      <c r="B177" s="22"/>
      <c r="C177" s="41"/>
      <c r="D177" s="22"/>
      <c r="E177" s="22"/>
      <c r="F177" s="22"/>
      <c r="G177" s="22"/>
      <c r="H177" s="0" t="str">
        <f aca="false">IF($A177="","",IF($D177="","9999 Uncategorized",$D177))</f>
        <v/>
      </c>
      <c r="I177" s="0" t="str">
        <f aca="false">IF($H177="","",IFERROR(INDEX('Chart of Accounts'!$C$2:$C$57,MATCH($H177,'Chart of Accounts'!$A$2:$A$57,0)),""))</f>
        <v/>
      </c>
      <c r="J177" s="0" t="str">
        <f aca="false">IF($H177="","",IFERROR(INDEX('Chart of Accounts'!$B$2:$B$57,MATCH($H177,'Chart of Accounts'!$A$2:$A$57,0)),""))</f>
        <v/>
      </c>
      <c r="K177" s="0" t="str">
        <f aca="false">IF($F177="","",IFERROR(INDEX('Chart of Accounts'!$B$2:$B$57,MATCH($F177,'Chart of Accounts'!$A$2:$A$57,0)),""))</f>
        <v/>
      </c>
    </row>
    <row r="178" customFormat="false" ht="15" hidden="false" customHeight="false" outlineLevel="0" collapsed="false">
      <c r="A178" s="40"/>
      <c r="B178" s="22"/>
      <c r="C178" s="41"/>
      <c r="D178" s="22"/>
      <c r="E178" s="22"/>
      <c r="F178" s="22"/>
      <c r="G178" s="22"/>
      <c r="H178" s="0" t="str">
        <f aca="false">IF($A178="","",IF($D178="","9999 Uncategorized",$D178))</f>
        <v/>
      </c>
      <c r="I178" s="0" t="str">
        <f aca="false">IF($H178="","",IFERROR(INDEX('Chart of Accounts'!$C$2:$C$57,MATCH($H178,'Chart of Accounts'!$A$2:$A$57,0)),""))</f>
        <v/>
      </c>
      <c r="J178" s="0" t="str">
        <f aca="false">IF($H178="","",IFERROR(INDEX('Chart of Accounts'!$B$2:$B$57,MATCH($H178,'Chart of Accounts'!$A$2:$A$57,0)),""))</f>
        <v/>
      </c>
      <c r="K178" s="0" t="str">
        <f aca="false">IF($F178="","",IFERROR(INDEX('Chart of Accounts'!$B$2:$B$57,MATCH($F178,'Chart of Accounts'!$A$2:$A$57,0)),""))</f>
        <v/>
      </c>
    </row>
    <row r="179" customFormat="false" ht="15" hidden="false" customHeight="false" outlineLevel="0" collapsed="false">
      <c r="A179" s="40"/>
      <c r="B179" s="22"/>
      <c r="C179" s="41"/>
      <c r="D179" s="22"/>
      <c r="E179" s="22"/>
      <c r="F179" s="22"/>
      <c r="G179" s="22"/>
      <c r="H179" s="0" t="str">
        <f aca="false">IF($A179="","",IF($D179="","9999 Uncategorized",$D179))</f>
        <v/>
      </c>
      <c r="I179" s="0" t="str">
        <f aca="false">IF($H179="","",IFERROR(INDEX('Chart of Accounts'!$C$2:$C$57,MATCH($H179,'Chart of Accounts'!$A$2:$A$57,0)),""))</f>
        <v/>
      </c>
      <c r="J179" s="0" t="str">
        <f aca="false">IF($H179="","",IFERROR(INDEX('Chart of Accounts'!$B$2:$B$57,MATCH($H179,'Chart of Accounts'!$A$2:$A$57,0)),""))</f>
        <v/>
      </c>
      <c r="K179" s="0" t="str">
        <f aca="false">IF($F179="","",IFERROR(INDEX('Chart of Accounts'!$B$2:$B$57,MATCH($F179,'Chart of Accounts'!$A$2:$A$57,0)),""))</f>
        <v/>
      </c>
    </row>
    <row r="180" customFormat="false" ht="15" hidden="false" customHeight="false" outlineLevel="0" collapsed="false">
      <c r="A180" s="40"/>
      <c r="B180" s="22"/>
      <c r="C180" s="41"/>
      <c r="D180" s="22"/>
      <c r="E180" s="22"/>
      <c r="F180" s="22"/>
      <c r="G180" s="22"/>
      <c r="H180" s="0" t="str">
        <f aca="false">IF($A180="","",IF($D180="","9999 Uncategorized",$D180))</f>
        <v/>
      </c>
      <c r="I180" s="0" t="str">
        <f aca="false">IF($H180="","",IFERROR(INDEX('Chart of Accounts'!$C$2:$C$57,MATCH($H180,'Chart of Accounts'!$A$2:$A$57,0)),""))</f>
        <v/>
      </c>
      <c r="J180" s="0" t="str">
        <f aca="false">IF($H180="","",IFERROR(INDEX('Chart of Accounts'!$B$2:$B$57,MATCH($H180,'Chart of Accounts'!$A$2:$A$57,0)),""))</f>
        <v/>
      </c>
      <c r="K180" s="0" t="str">
        <f aca="false">IF($F180="","",IFERROR(INDEX('Chart of Accounts'!$B$2:$B$57,MATCH($F180,'Chart of Accounts'!$A$2:$A$57,0)),""))</f>
        <v/>
      </c>
    </row>
    <row r="181" customFormat="false" ht="15" hidden="false" customHeight="false" outlineLevel="0" collapsed="false">
      <c r="A181" s="40"/>
      <c r="B181" s="22"/>
      <c r="C181" s="41"/>
      <c r="D181" s="22"/>
      <c r="E181" s="22"/>
      <c r="F181" s="22"/>
      <c r="G181" s="22"/>
      <c r="H181" s="0" t="str">
        <f aca="false">IF($A181="","",IF($D181="","9999 Uncategorized",$D181))</f>
        <v/>
      </c>
      <c r="I181" s="0" t="str">
        <f aca="false">IF($H181="","",IFERROR(INDEX('Chart of Accounts'!$C$2:$C$57,MATCH($H181,'Chart of Accounts'!$A$2:$A$57,0)),""))</f>
        <v/>
      </c>
      <c r="J181" s="0" t="str">
        <f aca="false">IF($H181="","",IFERROR(INDEX('Chart of Accounts'!$B$2:$B$57,MATCH($H181,'Chart of Accounts'!$A$2:$A$57,0)),""))</f>
        <v/>
      </c>
      <c r="K181" s="0" t="str">
        <f aca="false">IF($F181="","",IFERROR(INDEX('Chart of Accounts'!$B$2:$B$57,MATCH($F181,'Chart of Accounts'!$A$2:$A$57,0)),""))</f>
        <v/>
      </c>
    </row>
    <row r="182" customFormat="false" ht="15" hidden="false" customHeight="false" outlineLevel="0" collapsed="false">
      <c r="A182" s="40"/>
      <c r="B182" s="22"/>
      <c r="C182" s="41"/>
      <c r="D182" s="22"/>
      <c r="E182" s="22"/>
      <c r="F182" s="22"/>
      <c r="G182" s="22"/>
      <c r="H182" s="0" t="str">
        <f aca="false">IF($A182="","",IF($D182="","9999 Uncategorized",$D182))</f>
        <v/>
      </c>
      <c r="I182" s="0" t="str">
        <f aca="false">IF($H182="","",IFERROR(INDEX('Chart of Accounts'!$C$2:$C$57,MATCH($H182,'Chart of Accounts'!$A$2:$A$57,0)),""))</f>
        <v/>
      </c>
      <c r="J182" s="0" t="str">
        <f aca="false">IF($H182="","",IFERROR(INDEX('Chart of Accounts'!$B$2:$B$57,MATCH($H182,'Chart of Accounts'!$A$2:$A$57,0)),""))</f>
        <v/>
      </c>
      <c r="K182" s="0" t="str">
        <f aca="false">IF($F182="","",IFERROR(INDEX('Chart of Accounts'!$B$2:$B$57,MATCH($F182,'Chart of Accounts'!$A$2:$A$57,0)),""))</f>
        <v/>
      </c>
    </row>
    <row r="183" customFormat="false" ht="15" hidden="false" customHeight="false" outlineLevel="0" collapsed="false">
      <c r="A183" s="40"/>
      <c r="B183" s="22"/>
      <c r="C183" s="41"/>
      <c r="D183" s="22"/>
      <c r="E183" s="22"/>
      <c r="F183" s="22"/>
      <c r="G183" s="22"/>
      <c r="H183" s="0" t="str">
        <f aca="false">IF($A183="","",IF($D183="","9999 Uncategorized",$D183))</f>
        <v/>
      </c>
      <c r="I183" s="0" t="str">
        <f aca="false">IF($H183="","",IFERROR(INDEX('Chart of Accounts'!$C$2:$C$57,MATCH($H183,'Chart of Accounts'!$A$2:$A$57,0)),""))</f>
        <v/>
      </c>
      <c r="J183" s="0" t="str">
        <f aca="false">IF($H183="","",IFERROR(INDEX('Chart of Accounts'!$B$2:$B$57,MATCH($H183,'Chart of Accounts'!$A$2:$A$57,0)),""))</f>
        <v/>
      </c>
      <c r="K183" s="0" t="str">
        <f aca="false">IF($F183="","",IFERROR(INDEX('Chart of Accounts'!$B$2:$B$57,MATCH($F183,'Chart of Accounts'!$A$2:$A$57,0)),""))</f>
        <v/>
      </c>
    </row>
    <row r="184" customFormat="false" ht="15" hidden="false" customHeight="false" outlineLevel="0" collapsed="false">
      <c r="A184" s="40"/>
      <c r="B184" s="22"/>
      <c r="C184" s="41"/>
      <c r="D184" s="22"/>
      <c r="E184" s="22"/>
      <c r="F184" s="22"/>
      <c r="G184" s="22"/>
      <c r="H184" s="0" t="str">
        <f aca="false">IF($A184="","",IF($D184="","9999 Uncategorized",$D184))</f>
        <v/>
      </c>
      <c r="I184" s="0" t="str">
        <f aca="false">IF($H184="","",IFERROR(INDEX('Chart of Accounts'!$C$2:$C$57,MATCH($H184,'Chart of Accounts'!$A$2:$A$57,0)),""))</f>
        <v/>
      </c>
      <c r="J184" s="0" t="str">
        <f aca="false">IF($H184="","",IFERROR(INDEX('Chart of Accounts'!$B$2:$B$57,MATCH($H184,'Chart of Accounts'!$A$2:$A$57,0)),""))</f>
        <v/>
      </c>
      <c r="K184" s="0" t="str">
        <f aca="false">IF($F184="","",IFERROR(INDEX('Chart of Accounts'!$B$2:$B$57,MATCH($F184,'Chart of Accounts'!$A$2:$A$57,0)),""))</f>
        <v/>
      </c>
    </row>
    <row r="185" customFormat="false" ht="15" hidden="false" customHeight="false" outlineLevel="0" collapsed="false">
      <c r="A185" s="40"/>
      <c r="B185" s="22"/>
      <c r="C185" s="41"/>
      <c r="D185" s="22"/>
      <c r="E185" s="22"/>
      <c r="F185" s="22"/>
      <c r="G185" s="22"/>
      <c r="H185" s="0" t="str">
        <f aca="false">IF($A185="","",IF($D185="","9999 Uncategorized",$D185))</f>
        <v/>
      </c>
      <c r="I185" s="0" t="str">
        <f aca="false">IF($H185="","",IFERROR(INDEX('Chart of Accounts'!$C$2:$C$57,MATCH($H185,'Chart of Accounts'!$A$2:$A$57,0)),""))</f>
        <v/>
      </c>
      <c r="J185" s="0" t="str">
        <f aca="false">IF($H185="","",IFERROR(INDEX('Chart of Accounts'!$B$2:$B$57,MATCH($H185,'Chart of Accounts'!$A$2:$A$57,0)),""))</f>
        <v/>
      </c>
      <c r="K185" s="0" t="str">
        <f aca="false">IF($F185="","",IFERROR(INDEX('Chart of Accounts'!$B$2:$B$57,MATCH($F185,'Chart of Accounts'!$A$2:$A$57,0)),""))</f>
        <v/>
      </c>
    </row>
    <row r="186" customFormat="false" ht="15" hidden="false" customHeight="false" outlineLevel="0" collapsed="false">
      <c r="A186" s="40"/>
      <c r="B186" s="22"/>
      <c r="C186" s="41"/>
      <c r="D186" s="22"/>
      <c r="E186" s="22"/>
      <c r="F186" s="22"/>
      <c r="G186" s="22"/>
      <c r="H186" s="0" t="str">
        <f aca="false">IF($A186="","",IF($D186="","9999 Uncategorized",$D186))</f>
        <v/>
      </c>
      <c r="I186" s="0" t="str">
        <f aca="false">IF($H186="","",IFERROR(INDEX('Chart of Accounts'!$C$2:$C$57,MATCH($H186,'Chart of Accounts'!$A$2:$A$57,0)),""))</f>
        <v/>
      </c>
      <c r="J186" s="0" t="str">
        <f aca="false">IF($H186="","",IFERROR(INDEX('Chart of Accounts'!$B$2:$B$57,MATCH($H186,'Chart of Accounts'!$A$2:$A$57,0)),""))</f>
        <v/>
      </c>
      <c r="K186" s="0" t="str">
        <f aca="false">IF($F186="","",IFERROR(INDEX('Chart of Accounts'!$B$2:$B$57,MATCH($F186,'Chart of Accounts'!$A$2:$A$57,0)),""))</f>
        <v/>
      </c>
    </row>
    <row r="187" customFormat="false" ht="15" hidden="false" customHeight="false" outlineLevel="0" collapsed="false">
      <c r="A187" s="40"/>
      <c r="B187" s="22"/>
      <c r="C187" s="41"/>
      <c r="D187" s="22"/>
      <c r="E187" s="22"/>
      <c r="F187" s="22"/>
      <c r="G187" s="22"/>
      <c r="H187" s="0" t="str">
        <f aca="false">IF($A187="","",IF($D187="","9999 Uncategorized",$D187))</f>
        <v/>
      </c>
      <c r="I187" s="0" t="str">
        <f aca="false">IF($H187="","",IFERROR(INDEX('Chart of Accounts'!$C$2:$C$57,MATCH($H187,'Chart of Accounts'!$A$2:$A$57,0)),""))</f>
        <v/>
      </c>
      <c r="J187" s="0" t="str">
        <f aca="false">IF($H187="","",IFERROR(INDEX('Chart of Accounts'!$B$2:$B$57,MATCH($H187,'Chart of Accounts'!$A$2:$A$57,0)),""))</f>
        <v/>
      </c>
      <c r="K187" s="0" t="str">
        <f aca="false">IF($F187="","",IFERROR(INDEX('Chart of Accounts'!$B$2:$B$57,MATCH($F187,'Chart of Accounts'!$A$2:$A$57,0)),""))</f>
        <v/>
      </c>
    </row>
    <row r="188" customFormat="false" ht="15" hidden="false" customHeight="false" outlineLevel="0" collapsed="false">
      <c r="A188" s="40"/>
      <c r="B188" s="22"/>
      <c r="C188" s="41"/>
      <c r="D188" s="22"/>
      <c r="E188" s="22"/>
      <c r="F188" s="22"/>
      <c r="G188" s="22"/>
      <c r="H188" s="0" t="str">
        <f aca="false">IF($A188="","",IF($D188="","9999 Uncategorized",$D188))</f>
        <v/>
      </c>
      <c r="I188" s="0" t="str">
        <f aca="false">IF($H188="","",IFERROR(INDEX('Chart of Accounts'!$C$2:$C$57,MATCH($H188,'Chart of Accounts'!$A$2:$A$57,0)),""))</f>
        <v/>
      </c>
      <c r="J188" s="0" t="str">
        <f aca="false">IF($H188="","",IFERROR(INDEX('Chart of Accounts'!$B$2:$B$57,MATCH($H188,'Chart of Accounts'!$A$2:$A$57,0)),""))</f>
        <v/>
      </c>
      <c r="K188" s="0" t="str">
        <f aca="false">IF($F188="","",IFERROR(INDEX('Chart of Accounts'!$B$2:$B$57,MATCH($F188,'Chart of Accounts'!$A$2:$A$57,0)),""))</f>
        <v/>
      </c>
    </row>
    <row r="189" customFormat="false" ht="15" hidden="false" customHeight="false" outlineLevel="0" collapsed="false">
      <c r="A189" s="40"/>
      <c r="B189" s="22"/>
      <c r="C189" s="41"/>
      <c r="D189" s="22"/>
      <c r="E189" s="22"/>
      <c r="F189" s="22"/>
      <c r="G189" s="22"/>
      <c r="H189" s="0" t="str">
        <f aca="false">IF($A189="","",IF($D189="","9999 Uncategorized",$D189))</f>
        <v/>
      </c>
      <c r="I189" s="0" t="str">
        <f aca="false">IF($H189="","",IFERROR(INDEX('Chart of Accounts'!$C$2:$C$57,MATCH($H189,'Chart of Accounts'!$A$2:$A$57,0)),""))</f>
        <v/>
      </c>
      <c r="J189" s="0" t="str">
        <f aca="false">IF($H189="","",IFERROR(INDEX('Chart of Accounts'!$B$2:$B$57,MATCH($H189,'Chart of Accounts'!$A$2:$A$57,0)),""))</f>
        <v/>
      </c>
      <c r="K189" s="0" t="str">
        <f aca="false">IF($F189="","",IFERROR(INDEX('Chart of Accounts'!$B$2:$B$57,MATCH($F189,'Chart of Accounts'!$A$2:$A$57,0)),""))</f>
        <v/>
      </c>
    </row>
    <row r="190" customFormat="false" ht="15" hidden="false" customHeight="false" outlineLevel="0" collapsed="false">
      <c r="A190" s="40"/>
      <c r="B190" s="22"/>
      <c r="C190" s="41"/>
      <c r="D190" s="22"/>
      <c r="E190" s="22"/>
      <c r="F190" s="22"/>
      <c r="G190" s="22"/>
      <c r="H190" s="0" t="str">
        <f aca="false">IF($A190="","",IF($D190="","9999 Uncategorized",$D190))</f>
        <v/>
      </c>
      <c r="I190" s="0" t="str">
        <f aca="false">IF($H190="","",IFERROR(INDEX('Chart of Accounts'!$C$2:$C$57,MATCH($H190,'Chart of Accounts'!$A$2:$A$57,0)),""))</f>
        <v/>
      </c>
      <c r="J190" s="0" t="str">
        <f aca="false">IF($H190="","",IFERROR(INDEX('Chart of Accounts'!$B$2:$B$57,MATCH($H190,'Chart of Accounts'!$A$2:$A$57,0)),""))</f>
        <v/>
      </c>
      <c r="K190" s="0" t="str">
        <f aca="false">IF($F190="","",IFERROR(INDEX('Chart of Accounts'!$B$2:$B$57,MATCH($F190,'Chart of Accounts'!$A$2:$A$57,0)),""))</f>
        <v/>
      </c>
    </row>
    <row r="191" customFormat="false" ht="15" hidden="false" customHeight="false" outlineLevel="0" collapsed="false">
      <c r="A191" s="40"/>
      <c r="B191" s="22"/>
      <c r="C191" s="41"/>
      <c r="D191" s="22"/>
      <c r="E191" s="22"/>
      <c r="F191" s="22"/>
      <c r="G191" s="22"/>
      <c r="H191" s="0" t="str">
        <f aca="false">IF($A191="","",IF($D191="","9999 Uncategorized",$D191))</f>
        <v/>
      </c>
      <c r="I191" s="0" t="str">
        <f aca="false">IF($H191="","",IFERROR(INDEX('Chart of Accounts'!$C$2:$C$57,MATCH($H191,'Chart of Accounts'!$A$2:$A$57,0)),""))</f>
        <v/>
      </c>
      <c r="J191" s="0" t="str">
        <f aca="false">IF($H191="","",IFERROR(INDEX('Chart of Accounts'!$B$2:$B$57,MATCH($H191,'Chart of Accounts'!$A$2:$A$57,0)),""))</f>
        <v/>
      </c>
      <c r="K191" s="0" t="str">
        <f aca="false">IF($F191="","",IFERROR(INDEX('Chart of Accounts'!$B$2:$B$57,MATCH($F191,'Chart of Accounts'!$A$2:$A$57,0)),""))</f>
        <v/>
      </c>
    </row>
    <row r="192" customFormat="false" ht="15" hidden="false" customHeight="false" outlineLevel="0" collapsed="false">
      <c r="A192" s="40"/>
      <c r="B192" s="22"/>
      <c r="C192" s="41"/>
      <c r="D192" s="22"/>
      <c r="E192" s="22"/>
      <c r="F192" s="22"/>
      <c r="G192" s="22"/>
      <c r="H192" s="0" t="str">
        <f aca="false">IF($A192="","",IF($D192="","9999 Uncategorized",$D192))</f>
        <v/>
      </c>
      <c r="I192" s="0" t="str">
        <f aca="false">IF($H192="","",IFERROR(INDEX('Chart of Accounts'!$C$2:$C$57,MATCH($H192,'Chart of Accounts'!$A$2:$A$57,0)),""))</f>
        <v/>
      </c>
      <c r="J192" s="0" t="str">
        <f aca="false">IF($H192="","",IFERROR(INDEX('Chart of Accounts'!$B$2:$B$57,MATCH($H192,'Chart of Accounts'!$A$2:$A$57,0)),""))</f>
        <v/>
      </c>
      <c r="K192" s="0" t="str">
        <f aca="false">IF($F192="","",IFERROR(INDEX('Chart of Accounts'!$B$2:$B$57,MATCH($F192,'Chart of Accounts'!$A$2:$A$57,0)),""))</f>
        <v/>
      </c>
    </row>
    <row r="193" customFormat="false" ht="15" hidden="false" customHeight="false" outlineLevel="0" collapsed="false">
      <c r="A193" s="40"/>
      <c r="B193" s="22"/>
      <c r="C193" s="41"/>
      <c r="D193" s="22"/>
      <c r="E193" s="22"/>
      <c r="F193" s="22"/>
      <c r="G193" s="22"/>
      <c r="H193" s="0" t="str">
        <f aca="false">IF($A193="","",IF($D193="","9999 Uncategorized",$D193))</f>
        <v/>
      </c>
      <c r="I193" s="0" t="str">
        <f aca="false">IF($H193="","",IFERROR(INDEX('Chart of Accounts'!$C$2:$C$57,MATCH($H193,'Chart of Accounts'!$A$2:$A$57,0)),""))</f>
        <v/>
      </c>
      <c r="J193" s="0" t="str">
        <f aca="false">IF($H193="","",IFERROR(INDEX('Chart of Accounts'!$B$2:$B$57,MATCH($H193,'Chart of Accounts'!$A$2:$A$57,0)),""))</f>
        <v/>
      </c>
      <c r="K193" s="0" t="str">
        <f aca="false">IF($F193="","",IFERROR(INDEX('Chart of Accounts'!$B$2:$B$57,MATCH($F193,'Chart of Accounts'!$A$2:$A$57,0)),""))</f>
        <v/>
      </c>
    </row>
    <row r="194" customFormat="false" ht="15" hidden="false" customHeight="false" outlineLevel="0" collapsed="false">
      <c r="A194" s="40"/>
      <c r="B194" s="22"/>
      <c r="C194" s="41"/>
      <c r="D194" s="22"/>
      <c r="E194" s="22"/>
      <c r="F194" s="22"/>
      <c r="G194" s="22"/>
      <c r="H194" s="0" t="str">
        <f aca="false">IF($A194="","",IF($D194="","9999 Uncategorized",$D194))</f>
        <v/>
      </c>
      <c r="I194" s="0" t="str">
        <f aca="false">IF($H194="","",IFERROR(INDEX('Chart of Accounts'!$C$2:$C$57,MATCH($H194,'Chart of Accounts'!$A$2:$A$57,0)),""))</f>
        <v/>
      </c>
      <c r="J194" s="0" t="str">
        <f aca="false">IF($H194="","",IFERROR(INDEX('Chart of Accounts'!$B$2:$B$57,MATCH($H194,'Chart of Accounts'!$A$2:$A$57,0)),""))</f>
        <v/>
      </c>
      <c r="K194" s="0" t="str">
        <f aca="false">IF($F194="","",IFERROR(INDEX('Chart of Accounts'!$B$2:$B$57,MATCH($F194,'Chart of Accounts'!$A$2:$A$57,0)),""))</f>
        <v/>
      </c>
    </row>
    <row r="195" customFormat="false" ht="15" hidden="false" customHeight="false" outlineLevel="0" collapsed="false">
      <c r="A195" s="40"/>
      <c r="B195" s="22"/>
      <c r="C195" s="41"/>
      <c r="D195" s="22"/>
      <c r="E195" s="22"/>
      <c r="F195" s="22"/>
      <c r="G195" s="22"/>
      <c r="H195" s="0" t="str">
        <f aca="false">IF($A195="","",IF($D195="","9999 Uncategorized",$D195))</f>
        <v/>
      </c>
      <c r="I195" s="0" t="str">
        <f aca="false">IF($H195="","",IFERROR(INDEX('Chart of Accounts'!$C$2:$C$57,MATCH($H195,'Chart of Accounts'!$A$2:$A$57,0)),""))</f>
        <v/>
      </c>
      <c r="J195" s="0" t="str">
        <f aca="false">IF($H195="","",IFERROR(INDEX('Chart of Accounts'!$B$2:$B$57,MATCH($H195,'Chart of Accounts'!$A$2:$A$57,0)),""))</f>
        <v/>
      </c>
      <c r="K195" s="0" t="str">
        <f aca="false">IF($F195="","",IFERROR(INDEX('Chart of Accounts'!$B$2:$B$57,MATCH($F195,'Chart of Accounts'!$A$2:$A$57,0)),""))</f>
        <v/>
      </c>
    </row>
    <row r="196" customFormat="false" ht="15" hidden="false" customHeight="false" outlineLevel="0" collapsed="false">
      <c r="A196" s="40"/>
      <c r="B196" s="22"/>
      <c r="C196" s="41"/>
      <c r="D196" s="22"/>
      <c r="E196" s="22"/>
      <c r="F196" s="22"/>
      <c r="G196" s="22"/>
      <c r="H196" s="0" t="str">
        <f aca="false">IF($A196="","",IF($D196="","9999 Uncategorized",$D196))</f>
        <v/>
      </c>
      <c r="I196" s="0" t="str">
        <f aca="false">IF($H196="","",IFERROR(INDEX('Chart of Accounts'!$C$2:$C$57,MATCH($H196,'Chart of Accounts'!$A$2:$A$57,0)),""))</f>
        <v/>
      </c>
      <c r="J196" s="0" t="str">
        <f aca="false">IF($H196="","",IFERROR(INDEX('Chart of Accounts'!$B$2:$B$57,MATCH($H196,'Chart of Accounts'!$A$2:$A$57,0)),""))</f>
        <v/>
      </c>
      <c r="K196" s="0" t="str">
        <f aca="false">IF($F196="","",IFERROR(INDEX('Chart of Accounts'!$B$2:$B$57,MATCH($F196,'Chart of Accounts'!$A$2:$A$57,0)),""))</f>
        <v/>
      </c>
    </row>
    <row r="197" customFormat="false" ht="15" hidden="false" customHeight="false" outlineLevel="0" collapsed="false">
      <c r="A197" s="40"/>
      <c r="B197" s="22"/>
      <c r="C197" s="41"/>
      <c r="D197" s="22"/>
      <c r="E197" s="22"/>
      <c r="F197" s="22"/>
      <c r="G197" s="22"/>
      <c r="H197" s="0" t="str">
        <f aca="false">IF($A197="","",IF($D197="","9999 Uncategorized",$D197))</f>
        <v/>
      </c>
      <c r="I197" s="0" t="str">
        <f aca="false">IF($H197="","",IFERROR(INDEX('Chart of Accounts'!$C$2:$C$57,MATCH($H197,'Chart of Accounts'!$A$2:$A$57,0)),""))</f>
        <v/>
      </c>
      <c r="J197" s="0" t="str">
        <f aca="false">IF($H197="","",IFERROR(INDEX('Chart of Accounts'!$B$2:$B$57,MATCH($H197,'Chart of Accounts'!$A$2:$A$57,0)),""))</f>
        <v/>
      </c>
      <c r="K197" s="0" t="str">
        <f aca="false">IF($F197="","",IFERROR(INDEX('Chart of Accounts'!$B$2:$B$57,MATCH($F197,'Chart of Accounts'!$A$2:$A$57,0)),""))</f>
        <v/>
      </c>
    </row>
    <row r="198" customFormat="false" ht="15" hidden="false" customHeight="false" outlineLevel="0" collapsed="false">
      <c r="A198" s="40"/>
      <c r="B198" s="22"/>
      <c r="C198" s="41"/>
      <c r="D198" s="22"/>
      <c r="E198" s="22"/>
      <c r="F198" s="22"/>
      <c r="G198" s="22"/>
      <c r="H198" s="0" t="str">
        <f aca="false">IF($A198="","",IF($D198="","9999 Uncategorized",$D198))</f>
        <v/>
      </c>
      <c r="I198" s="0" t="str">
        <f aca="false">IF($H198="","",IFERROR(INDEX('Chart of Accounts'!$C$2:$C$57,MATCH($H198,'Chart of Accounts'!$A$2:$A$57,0)),""))</f>
        <v/>
      </c>
      <c r="J198" s="0" t="str">
        <f aca="false">IF($H198="","",IFERROR(INDEX('Chart of Accounts'!$B$2:$B$57,MATCH($H198,'Chart of Accounts'!$A$2:$A$57,0)),""))</f>
        <v/>
      </c>
      <c r="K198" s="0" t="str">
        <f aca="false">IF($F198="","",IFERROR(INDEX('Chart of Accounts'!$B$2:$B$57,MATCH($F198,'Chart of Accounts'!$A$2:$A$57,0)),""))</f>
        <v/>
      </c>
    </row>
    <row r="199" customFormat="false" ht="15" hidden="false" customHeight="false" outlineLevel="0" collapsed="false">
      <c r="A199" s="40"/>
      <c r="B199" s="22"/>
      <c r="C199" s="41"/>
      <c r="D199" s="22"/>
      <c r="E199" s="22"/>
      <c r="F199" s="22"/>
      <c r="G199" s="22"/>
      <c r="H199" s="0" t="str">
        <f aca="false">IF($A199="","",IF($D199="","9999 Uncategorized",$D199))</f>
        <v/>
      </c>
      <c r="I199" s="0" t="str">
        <f aca="false">IF($H199="","",IFERROR(INDEX('Chart of Accounts'!$C$2:$C$57,MATCH($H199,'Chart of Accounts'!$A$2:$A$57,0)),""))</f>
        <v/>
      </c>
      <c r="J199" s="0" t="str">
        <f aca="false">IF($H199="","",IFERROR(INDEX('Chart of Accounts'!$B$2:$B$57,MATCH($H199,'Chart of Accounts'!$A$2:$A$57,0)),""))</f>
        <v/>
      </c>
      <c r="K199" s="0" t="str">
        <f aca="false">IF($F199="","",IFERROR(INDEX('Chart of Accounts'!$B$2:$B$57,MATCH($F199,'Chart of Accounts'!$A$2:$A$57,0)),""))</f>
        <v/>
      </c>
    </row>
    <row r="200" customFormat="false" ht="15" hidden="false" customHeight="false" outlineLevel="0" collapsed="false">
      <c r="A200" s="40"/>
      <c r="B200" s="22"/>
      <c r="C200" s="41"/>
      <c r="D200" s="22"/>
      <c r="E200" s="22"/>
      <c r="F200" s="22"/>
      <c r="G200" s="22"/>
      <c r="H200" s="0" t="str">
        <f aca="false">IF($A200="","",IF($D200="","9999 Uncategorized",$D200))</f>
        <v/>
      </c>
      <c r="I200" s="0" t="str">
        <f aca="false">IF($H200="","",IFERROR(INDEX('Chart of Accounts'!$C$2:$C$57,MATCH($H200,'Chart of Accounts'!$A$2:$A$57,0)),""))</f>
        <v/>
      </c>
      <c r="J200" s="0" t="str">
        <f aca="false">IF($H200="","",IFERROR(INDEX('Chart of Accounts'!$B$2:$B$57,MATCH($H200,'Chart of Accounts'!$A$2:$A$57,0)),""))</f>
        <v/>
      </c>
      <c r="K200" s="0" t="str">
        <f aca="false">IF($F200="","",IFERROR(INDEX('Chart of Accounts'!$B$2:$B$57,MATCH($F200,'Chart of Accounts'!$A$2:$A$57,0)),""))</f>
        <v/>
      </c>
    </row>
    <row r="201" customFormat="false" ht="15" hidden="false" customHeight="false" outlineLevel="0" collapsed="false">
      <c r="A201" s="40"/>
      <c r="B201" s="22"/>
      <c r="C201" s="41"/>
      <c r="D201" s="22"/>
      <c r="E201" s="22"/>
      <c r="F201" s="22"/>
      <c r="G201" s="22"/>
      <c r="H201" s="0" t="str">
        <f aca="false">IF($A201="","",IF($D201="","9999 Uncategorized",$D201))</f>
        <v/>
      </c>
      <c r="I201" s="0" t="str">
        <f aca="false">IF($H201="","",IFERROR(INDEX('Chart of Accounts'!$C$2:$C$57,MATCH($H201,'Chart of Accounts'!$A$2:$A$57,0)),""))</f>
        <v/>
      </c>
      <c r="J201" s="0" t="str">
        <f aca="false">IF($H201="","",IFERROR(INDEX('Chart of Accounts'!$B$2:$B$57,MATCH($H201,'Chart of Accounts'!$A$2:$A$57,0)),""))</f>
        <v/>
      </c>
      <c r="K201" s="0" t="str">
        <f aca="false">IF($F201="","",IFERROR(INDEX('Chart of Accounts'!$B$2:$B$57,MATCH($F201,'Chart of Accounts'!$A$2:$A$57,0)),""))</f>
        <v/>
      </c>
    </row>
    <row r="202" customFormat="false" ht="15" hidden="false" customHeight="false" outlineLevel="0" collapsed="false">
      <c r="A202" s="40"/>
      <c r="B202" s="22"/>
      <c r="C202" s="41"/>
      <c r="D202" s="22"/>
      <c r="E202" s="22"/>
      <c r="F202" s="22"/>
      <c r="G202" s="22"/>
      <c r="H202" s="0" t="str">
        <f aca="false">IF($A202="","",IF($D202="","9999 Uncategorized",$D202))</f>
        <v/>
      </c>
      <c r="I202" s="0" t="str">
        <f aca="false">IF($H202="","",IFERROR(INDEX('Chart of Accounts'!$C$2:$C$57,MATCH($H202,'Chart of Accounts'!$A$2:$A$57,0)),""))</f>
        <v/>
      </c>
      <c r="J202" s="0" t="str">
        <f aca="false">IF($H202="","",IFERROR(INDEX('Chart of Accounts'!$B$2:$B$57,MATCH($H202,'Chart of Accounts'!$A$2:$A$57,0)),""))</f>
        <v/>
      </c>
      <c r="K202" s="0" t="str">
        <f aca="false">IF($F202="","",IFERROR(INDEX('Chart of Accounts'!$B$2:$B$57,MATCH($F202,'Chart of Accounts'!$A$2:$A$57,0)),""))</f>
        <v/>
      </c>
    </row>
    <row r="203" customFormat="false" ht="15" hidden="false" customHeight="false" outlineLevel="0" collapsed="false">
      <c r="A203" s="40"/>
      <c r="B203" s="22"/>
      <c r="C203" s="41"/>
      <c r="D203" s="22"/>
      <c r="E203" s="22"/>
      <c r="F203" s="22"/>
      <c r="G203" s="22"/>
      <c r="H203" s="0" t="str">
        <f aca="false">IF($A203="","",IF($D203="","9999 Uncategorized",$D203))</f>
        <v/>
      </c>
      <c r="I203" s="0" t="str">
        <f aca="false">IF($H203="","",IFERROR(INDEX('Chart of Accounts'!$C$2:$C$57,MATCH($H203,'Chart of Accounts'!$A$2:$A$57,0)),""))</f>
        <v/>
      </c>
      <c r="J203" s="0" t="str">
        <f aca="false">IF($H203="","",IFERROR(INDEX('Chart of Accounts'!$B$2:$B$57,MATCH($H203,'Chart of Accounts'!$A$2:$A$57,0)),""))</f>
        <v/>
      </c>
      <c r="K203" s="0" t="str">
        <f aca="false">IF($F203="","",IFERROR(INDEX('Chart of Accounts'!$B$2:$B$57,MATCH($F203,'Chart of Accounts'!$A$2:$A$57,0)),""))</f>
        <v/>
      </c>
    </row>
    <row r="204" customFormat="false" ht="15" hidden="false" customHeight="false" outlineLevel="0" collapsed="false">
      <c r="A204" s="40"/>
      <c r="B204" s="22"/>
      <c r="C204" s="41"/>
      <c r="D204" s="22"/>
      <c r="E204" s="22"/>
      <c r="F204" s="22"/>
      <c r="G204" s="22"/>
      <c r="H204" s="0" t="str">
        <f aca="false">IF($A204="","",IF($D204="","9999 Uncategorized",$D204))</f>
        <v/>
      </c>
      <c r="I204" s="0" t="str">
        <f aca="false">IF($H204="","",IFERROR(INDEX('Chart of Accounts'!$C$2:$C$57,MATCH($H204,'Chart of Accounts'!$A$2:$A$57,0)),""))</f>
        <v/>
      </c>
      <c r="J204" s="0" t="str">
        <f aca="false">IF($H204="","",IFERROR(INDEX('Chart of Accounts'!$B$2:$B$57,MATCH($H204,'Chart of Accounts'!$A$2:$A$57,0)),""))</f>
        <v/>
      </c>
      <c r="K204" s="0" t="str">
        <f aca="false">IF($F204="","",IFERROR(INDEX('Chart of Accounts'!$B$2:$B$57,MATCH($F204,'Chart of Accounts'!$A$2:$A$57,0)),""))</f>
        <v/>
      </c>
    </row>
    <row r="205" customFormat="false" ht="15" hidden="false" customHeight="false" outlineLevel="0" collapsed="false">
      <c r="A205" s="40"/>
      <c r="B205" s="22"/>
      <c r="C205" s="41"/>
      <c r="D205" s="22"/>
      <c r="E205" s="22"/>
      <c r="F205" s="22"/>
      <c r="G205" s="22"/>
      <c r="H205" s="0" t="str">
        <f aca="false">IF($A205="","",IF($D205="","9999 Uncategorized",$D205))</f>
        <v/>
      </c>
      <c r="I205" s="0" t="str">
        <f aca="false">IF($H205="","",IFERROR(INDEX('Chart of Accounts'!$C$2:$C$57,MATCH($H205,'Chart of Accounts'!$A$2:$A$57,0)),""))</f>
        <v/>
      </c>
      <c r="J205" s="0" t="str">
        <f aca="false">IF($H205="","",IFERROR(INDEX('Chart of Accounts'!$B$2:$B$57,MATCH($H205,'Chart of Accounts'!$A$2:$A$57,0)),""))</f>
        <v/>
      </c>
      <c r="K205" s="0" t="str">
        <f aca="false">IF($F205="","",IFERROR(INDEX('Chart of Accounts'!$B$2:$B$57,MATCH($F205,'Chart of Accounts'!$A$2:$A$57,0)),""))</f>
        <v/>
      </c>
    </row>
    <row r="206" customFormat="false" ht="15" hidden="false" customHeight="false" outlineLevel="0" collapsed="false">
      <c r="A206" s="40"/>
      <c r="B206" s="22"/>
      <c r="C206" s="41"/>
      <c r="D206" s="22"/>
      <c r="E206" s="22"/>
      <c r="F206" s="22"/>
      <c r="G206" s="22"/>
      <c r="H206" s="0" t="str">
        <f aca="false">IF($A206="","",IF($D206="","9999 Uncategorized",$D206))</f>
        <v/>
      </c>
      <c r="I206" s="0" t="str">
        <f aca="false">IF($H206="","",IFERROR(INDEX('Chart of Accounts'!$C$2:$C$57,MATCH($H206,'Chart of Accounts'!$A$2:$A$57,0)),""))</f>
        <v/>
      </c>
      <c r="J206" s="0" t="str">
        <f aca="false">IF($H206="","",IFERROR(INDEX('Chart of Accounts'!$B$2:$B$57,MATCH($H206,'Chart of Accounts'!$A$2:$A$57,0)),""))</f>
        <v/>
      </c>
      <c r="K206" s="0" t="str">
        <f aca="false">IF($F206="","",IFERROR(INDEX('Chart of Accounts'!$B$2:$B$57,MATCH($F206,'Chart of Accounts'!$A$2:$A$57,0)),""))</f>
        <v/>
      </c>
    </row>
    <row r="207" customFormat="false" ht="15" hidden="false" customHeight="false" outlineLevel="0" collapsed="false">
      <c r="A207" s="40"/>
      <c r="B207" s="22"/>
      <c r="C207" s="41"/>
      <c r="D207" s="22"/>
      <c r="E207" s="22"/>
      <c r="F207" s="22"/>
      <c r="G207" s="22"/>
      <c r="H207" s="0" t="str">
        <f aca="false">IF($A207="","",IF($D207="","9999 Uncategorized",$D207))</f>
        <v/>
      </c>
      <c r="I207" s="0" t="str">
        <f aca="false">IF($H207="","",IFERROR(INDEX('Chart of Accounts'!$C$2:$C$57,MATCH($H207,'Chart of Accounts'!$A$2:$A$57,0)),""))</f>
        <v/>
      </c>
      <c r="J207" s="0" t="str">
        <f aca="false">IF($H207="","",IFERROR(INDEX('Chart of Accounts'!$B$2:$B$57,MATCH($H207,'Chart of Accounts'!$A$2:$A$57,0)),""))</f>
        <v/>
      </c>
      <c r="K207" s="0" t="str">
        <f aca="false">IF($F207="","",IFERROR(INDEX('Chart of Accounts'!$B$2:$B$57,MATCH($F207,'Chart of Accounts'!$A$2:$A$57,0)),""))</f>
        <v/>
      </c>
    </row>
    <row r="208" customFormat="false" ht="15" hidden="false" customHeight="false" outlineLevel="0" collapsed="false">
      <c r="A208" s="40"/>
      <c r="B208" s="22"/>
      <c r="C208" s="41"/>
      <c r="D208" s="22"/>
      <c r="E208" s="22"/>
      <c r="F208" s="22"/>
      <c r="G208" s="22"/>
      <c r="H208" s="0" t="str">
        <f aca="false">IF($A208="","",IF($D208="","9999 Uncategorized",$D208))</f>
        <v/>
      </c>
      <c r="I208" s="0" t="str">
        <f aca="false">IF($H208="","",IFERROR(INDEX('Chart of Accounts'!$C$2:$C$57,MATCH($H208,'Chart of Accounts'!$A$2:$A$57,0)),""))</f>
        <v/>
      </c>
      <c r="J208" s="0" t="str">
        <f aca="false">IF($H208="","",IFERROR(INDEX('Chart of Accounts'!$B$2:$B$57,MATCH($H208,'Chart of Accounts'!$A$2:$A$57,0)),""))</f>
        <v/>
      </c>
      <c r="K208" s="0" t="str">
        <f aca="false">IF($F208="","",IFERROR(INDEX('Chart of Accounts'!$B$2:$B$57,MATCH($F208,'Chart of Accounts'!$A$2:$A$57,0)),""))</f>
        <v/>
      </c>
    </row>
    <row r="209" customFormat="false" ht="15" hidden="false" customHeight="false" outlineLevel="0" collapsed="false">
      <c r="A209" s="40"/>
      <c r="B209" s="22"/>
      <c r="C209" s="41"/>
      <c r="D209" s="22"/>
      <c r="E209" s="22"/>
      <c r="F209" s="22"/>
      <c r="G209" s="22"/>
      <c r="H209" s="0" t="str">
        <f aca="false">IF($A209="","",IF($D209="","9999 Uncategorized",$D209))</f>
        <v/>
      </c>
      <c r="I209" s="0" t="str">
        <f aca="false">IF($H209="","",IFERROR(INDEX('Chart of Accounts'!$C$2:$C$57,MATCH($H209,'Chart of Accounts'!$A$2:$A$57,0)),""))</f>
        <v/>
      </c>
      <c r="J209" s="0" t="str">
        <f aca="false">IF($H209="","",IFERROR(INDEX('Chart of Accounts'!$B$2:$B$57,MATCH($H209,'Chart of Accounts'!$A$2:$A$57,0)),""))</f>
        <v/>
      </c>
      <c r="K209" s="0" t="str">
        <f aca="false">IF($F209="","",IFERROR(INDEX('Chart of Accounts'!$B$2:$B$57,MATCH($F209,'Chart of Accounts'!$A$2:$A$57,0)),""))</f>
        <v/>
      </c>
    </row>
    <row r="210" customFormat="false" ht="15" hidden="false" customHeight="false" outlineLevel="0" collapsed="false">
      <c r="A210" s="40"/>
      <c r="B210" s="22"/>
      <c r="C210" s="41"/>
      <c r="D210" s="22"/>
      <c r="E210" s="22"/>
      <c r="F210" s="22"/>
      <c r="G210" s="22"/>
      <c r="H210" s="0" t="str">
        <f aca="false">IF($A210="","",IF($D210="","9999 Uncategorized",$D210))</f>
        <v/>
      </c>
      <c r="I210" s="0" t="str">
        <f aca="false">IF($H210="","",IFERROR(INDEX('Chart of Accounts'!$C$2:$C$57,MATCH($H210,'Chart of Accounts'!$A$2:$A$57,0)),""))</f>
        <v/>
      </c>
      <c r="J210" s="0" t="str">
        <f aca="false">IF($H210="","",IFERROR(INDEX('Chart of Accounts'!$B$2:$B$57,MATCH($H210,'Chart of Accounts'!$A$2:$A$57,0)),""))</f>
        <v/>
      </c>
      <c r="K210" s="0" t="str">
        <f aca="false">IF($F210="","",IFERROR(INDEX('Chart of Accounts'!$B$2:$B$57,MATCH($F210,'Chart of Accounts'!$A$2:$A$57,0)),""))</f>
        <v/>
      </c>
    </row>
    <row r="211" customFormat="false" ht="15" hidden="false" customHeight="false" outlineLevel="0" collapsed="false">
      <c r="A211" s="40"/>
      <c r="B211" s="22"/>
      <c r="C211" s="41"/>
      <c r="D211" s="22"/>
      <c r="E211" s="22"/>
      <c r="F211" s="22"/>
      <c r="G211" s="22"/>
      <c r="H211" s="0" t="str">
        <f aca="false">IF($A211="","",IF($D211="","9999 Uncategorized",$D211))</f>
        <v/>
      </c>
      <c r="I211" s="0" t="str">
        <f aca="false">IF($H211="","",IFERROR(INDEX('Chart of Accounts'!$C$2:$C$57,MATCH($H211,'Chart of Accounts'!$A$2:$A$57,0)),""))</f>
        <v/>
      </c>
      <c r="J211" s="0" t="str">
        <f aca="false">IF($H211="","",IFERROR(INDEX('Chart of Accounts'!$B$2:$B$57,MATCH($H211,'Chart of Accounts'!$A$2:$A$57,0)),""))</f>
        <v/>
      </c>
      <c r="K211" s="0" t="str">
        <f aca="false">IF($F211="","",IFERROR(INDEX('Chart of Accounts'!$B$2:$B$57,MATCH($F211,'Chart of Accounts'!$A$2:$A$57,0)),""))</f>
        <v/>
      </c>
    </row>
    <row r="212" customFormat="false" ht="15" hidden="false" customHeight="false" outlineLevel="0" collapsed="false">
      <c r="A212" s="40"/>
      <c r="B212" s="22"/>
      <c r="C212" s="41"/>
      <c r="D212" s="22"/>
      <c r="E212" s="22"/>
      <c r="F212" s="22"/>
      <c r="G212" s="22"/>
      <c r="H212" s="0" t="str">
        <f aca="false">IF($A212="","",IF($D212="","9999 Uncategorized",$D212))</f>
        <v/>
      </c>
      <c r="I212" s="0" t="str">
        <f aca="false">IF($H212="","",IFERROR(INDEX('Chart of Accounts'!$C$2:$C$57,MATCH($H212,'Chart of Accounts'!$A$2:$A$57,0)),""))</f>
        <v/>
      </c>
      <c r="J212" s="0" t="str">
        <f aca="false">IF($H212="","",IFERROR(INDEX('Chart of Accounts'!$B$2:$B$57,MATCH($H212,'Chart of Accounts'!$A$2:$A$57,0)),""))</f>
        <v/>
      </c>
      <c r="K212" s="0" t="str">
        <f aca="false">IF($F212="","",IFERROR(INDEX('Chart of Accounts'!$B$2:$B$57,MATCH($F212,'Chart of Accounts'!$A$2:$A$57,0)),""))</f>
        <v/>
      </c>
    </row>
    <row r="213" customFormat="false" ht="15" hidden="false" customHeight="false" outlineLevel="0" collapsed="false">
      <c r="A213" s="40"/>
      <c r="B213" s="22"/>
      <c r="C213" s="41"/>
      <c r="D213" s="22"/>
      <c r="E213" s="22"/>
      <c r="F213" s="22"/>
      <c r="G213" s="22"/>
      <c r="H213" s="0" t="str">
        <f aca="false">IF($A213="","",IF($D213="","9999 Uncategorized",$D213))</f>
        <v/>
      </c>
      <c r="I213" s="0" t="str">
        <f aca="false">IF($H213="","",IFERROR(INDEX('Chart of Accounts'!$C$2:$C$57,MATCH($H213,'Chart of Accounts'!$A$2:$A$57,0)),""))</f>
        <v/>
      </c>
      <c r="J213" s="0" t="str">
        <f aca="false">IF($H213="","",IFERROR(INDEX('Chart of Accounts'!$B$2:$B$57,MATCH($H213,'Chart of Accounts'!$A$2:$A$57,0)),""))</f>
        <v/>
      </c>
      <c r="K213" s="0" t="str">
        <f aca="false">IF($F213="","",IFERROR(INDEX('Chart of Accounts'!$B$2:$B$57,MATCH($F213,'Chart of Accounts'!$A$2:$A$57,0)),""))</f>
        <v/>
      </c>
    </row>
    <row r="214" customFormat="false" ht="15" hidden="false" customHeight="false" outlineLevel="0" collapsed="false">
      <c r="A214" s="40"/>
      <c r="B214" s="22"/>
      <c r="C214" s="41"/>
      <c r="D214" s="22"/>
      <c r="E214" s="22"/>
      <c r="F214" s="22"/>
      <c r="G214" s="22"/>
      <c r="H214" s="0" t="str">
        <f aca="false">IF($A214="","",IF($D214="","9999 Uncategorized",$D214))</f>
        <v/>
      </c>
      <c r="I214" s="0" t="str">
        <f aca="false">IF($H214="","",IFERROR(INDEX('Chart of Accounts'!$C$2:$C$57,MATCH($H214,'Chart of Accounts'!$A$2:$A$57,0)),""))</f>
        <v/>
      </c>
      <c r="J214" s="0" t="str">
        <f aca="false">IF($H214="","",IFERROR(INDEX('Chart of Accounts'!$B$2:$B$57,MATCH($H214,'Chart of Accounts'!$A$2:$A$57,0)),""))</f>
        <v/>
      </c>
      <c r="K214" s="0" t="str">
        <f aca="false">IF($F214="","",IFERROR(INDEX('Chart of Accounts'!$B$2:$B$57,MATCH($F214,'Chart of Accounts'!$A$2:$A$57,0)),""))</f>
        <v/>
      </c>
    </row>
    <row r="215" customFormat="false" ht="15" hidden="false" customHeight="false" outlineLevel="0" collapsed="false">
      <c r="A215" s="40"/>
      <c r="B215" s="22"/>
      <c r="C215" s="41"/>
      <c r="D215" s="22"/>
      <c r="E215" s="22"/>
      <c r="F215" s="22"/>
      <c r="G215" s="22"/>
      <c r="H215" s="0" t="str">
        <f aca="false">IF($A215="","",IF($D215="","9999 Uncategorized",$D215))</f>
        <v/>
      </c>
      <c r="I215" s="0" t="str">
        <f aca="false">IF($H215="","",IFERROR(INDEX('Chart of Accounts'!$C$2:$C$57,MATCH($H215,'Chart of Accounts'!$A$2:$A$57,0)),""))</f>
        <v/>
      </c>
      <c r="J215" s="0" t="str">
        <f aca="false">IF($H215="","",IFERROR(INDEX('Chart of Accounts'!$B$2:$B$57,MATCH($H215,'Chart of Accounts'!$A$2:$A$57,0)),""))</f>
        <v/>
      </c>
      <c r="K215" s="0" t="str">
        <f aca="false">IF($F215="","",IFERROR(INDEX('Chart of Accounts'!$B$2:$B$57,MATCH($F215,'Chart of Accounts'!$A$2:$A$57,0)),""))</f>
        <v/>
      </c>
    </row>
    <row r="216" customFormat="false" ht="15" hidden="false" customHeight="false" outlineLevel="0" collapsed="false">
      <c r="A216" s="40"/>
      <c r="B216" s="22"/>
      <c r="C216" s="41"/>
      <c r="D216" s="22"/>
      <c r="E216" s="22"/>
      <c r="F216" s="22"/>
      <c r="G216" s="22"/>
      <c r="H216" s="0" t="str">
        <f aca="false">IF($A216="","",IF($D216="","9999 Uncategorized",$D216))</f>
        <v/>
      </c>
      <c r="I216" s="0" t="str">
        <f aca="false">IF($H216="","",IFERROR(INDEX('Chart of Accounts'!$C$2:$C$57,MATCH($H216,'Chart of Accounts'!$A$2:$A$57,0)),""))</f>
        <v/>
      </c>
      <c r="J216" s="0" t="str">
        <f aca="false">IF($H216="","",IFERROR(INDEX('Chart of Accounts'!$B$2:$B$57,MATCH($H216,'Chart of Accounts'!$A$2:$A$57,0)),""))</f>
        <v/>
      </c>
      <c r="K216" s="0" t="str">
        <f aca="false">IF($F216="","",IFERROR(INDEX('Chart of Accounts'!$B$2:$B$57,MATCH($F216,'Chart of Accounts'!$A$2:$A$57,0)),""))</f>
        <v/>
      </c>
    </row>
    <row r="217" customFormat="false" ht="15" hidden="false" customHeight="false" outlineLevel="0" collapsed="false">
      <c r="A217" s="40"/>
      <c r="B217" s="22"/>
      <c r="C217" s="41"/>
      <c r="D217" s="22"/>
      <c r="E217" s="22"/>
      <c r="F217" s="22"/>
      <c r="G217" s="22"/>
      <c r="H217" s="0" t="str">
        <f aca="false">IF($A217="","",IF($D217="","9999 Uncategorized",$D217))</f>
        <v/>
      </c>
      <c r="I217" s="0" t="str">
        <f aca="false">IF($H217="","",IFERROR(INDEX('Chart of Accounts'!$C$2:$C$57,MATCH($H217,'Chart of Accounts'!$A$2:$A$57,0)),""))</f>
        <v/>
      </c>
      <c r="J217" s="0" t="str">
        <f aca="false">IF($H217="","",IFERROR(INDEX('Chart of Accounts'!$B$2:$B$57,MATCH($H217,'Chart of Accounts'!$A$2:$A$57,0)),""))</f>
        <v/>
      </c>
      <c r="K217" s="0" t="str">
        <f aca="false">IF($F217="","",IFERROR(INDEX('Chart of Accounts'!$B$2:$B$57,MATCH($F217,'Chart of Accounts'!$A$2:$A$57,0)),""))</f>
        <v/>
      </c>
    </row>
    <row r="218" customFormat="false" ht="15" hidden="false" customHeight="false" outlineLevel="0" collapsed="false">
      <c r="A218" s="40"/>
      <c r="B218" s="22"/>
      <c r="C218" s="41"/>
      <c r="D218" s="22"/>
      <c r="E218" s="22"/>
      <c r="F218" s="22"/>
      <c r="G218" s="22"/>
      <c r="H218" s="0" t="str">
        <f aca="false">IF($A218="","",IF($D218="","9999 Uncategorized",$D218))</f>
        <v/>
      </c>
      <c r="I218" s="0" t="str">
        <f aca="false">IF($H218="","",IFERROR(INDEX('Chart of Accounts'!$C$2:$C$57,MATCH($H218,'Chart of Accounts'!$A$2:$A$57,0)),""))</f>
        <v/>
      </c>
      <c r="J218" s="0" t="str">
        <f aca="false">IF($H218="","",IFERROR(INDEX('Chart of Accounts'!$B$2:$B$57,MATCH($H218,'Chart of Accounts'!$A$2:$A$57,0)),""))</f>
        <v/>
      </c>
      <c r="K218" s="0" t="str">
        <f aca="false">IF($F218="","",IFERROR(INDEX('Chart of Accounts'!$B$2:$B$57,MATCH($F218,'Chart of Accounts'!$A$2:$A$57,0)),""))</f>
        <v/>
      </c>
    </row>
    <row r="219" customFormat="false" ht="15" hidden="false" customHeight="false" outlineLevel="0" collapsed="false">
      <c r="A219" s="40"/>
      <c r="B219" s="22"/>
      <c r="C219" s="41"/>
      <c r="D219" s="22"/>
      <c r="E219" s="22"/>
      <c r="F219" s="22"/>
      <c r="G219" s="22"/>
      <c r="H219" s="0" t="str">
        <f aca="false">IF($A219="","",IF($D219="","9999 Uncategorized",$D219))</f>
        <v/>
      </c>
      <c r="I219" s="0" t="str">
        <f aca="false">IF($H219="","",IFERROR(INDEX('Chart of Accounts'!$C$2:$C$57,MATCH($H219,'Chart of Accounts'!$A$2:$A$57,0)),""))</f>
        <v/>
      </c>
      <c r="J219" s="0" t="str">
        <f aca="false">IF($H219="","",IFERROR(INDEX('Chart of Accounts'!$B$2:$B$57,MATCH($H219,'Chart of Accounts'!$A$2:$A$57,0)),""))</f>
        <v/>
      </c>
      <c r="K219" s="0" t="str">
        <f aca="false">IF($F219="","",IFERROR(INDEX('Chart of Accounts'!$B$2:$B$57,MATCH($F219,'Chart of Accounts'!$A$2:$A$57,0)),""))</f>
        <v/>
      </c>
    </row>
    <row r="220" customFormat="false" ht="15" hidden="false" customHeight="false" outlineLevel="0" collapsed="false">
      <c r="A220" s="40"/>
      <c r="B220" s="22"/>
      <c r="C220" s="41"/>
      <c r="D220" s="22"/>
      <c r="E220" s="22"/>
      <c r="F220" s="22"/>
      <c r="G220" s="22"/>
      <c r="H220" s="0" t="str">
        <f aca="false">IF($A220="","",IF($D220="","9999 Uncategorized",$D220))</f>
        <v/>
      </c>
      <c r="I220" s="0" t="str">
        <f aca="false">IF($H220="","",IFERROR(INDEX('Chart of Accounts'!$C$2:$C$57,MATCH($H220,'Chart of Accounts'!$A$2:$A$57,0)),""))</f>
        <v/>
      </c>
      <c r="J220" s="0" t="str">
        <f aca="false">IF($H220="","",IFERROR(INDEX('Chart of Accounts'!$B$2:$B$57,MATCH($H220,'Chart of Accounts'!$A$2:$A$57,0)),""))</f>
        <v/>
      </c>
      <c r="K220" s="0" t="str">
        <f aca="false">IF($F220="","",IFERROR(INDEX('Chart of Accounts'!$B$2:$B$57,MATCH($F220,'Chart of Accounts'!$A$2:$A$57,0)),""))</f>
        <v/>
      </c>
    </row>
    <row r="221" customFormat="false" ht="15" hidden="false" customHeight="false" outlineLevel="0" collapsed="false">
      <c r="A221" s="40"/>
      <c r="B221" s="22"/>
      <c r="C221" s="41"/>
      <c r="D221" s="22"/>
      <c r="E221" s="22"/>
      <c r="F221" s="22"/>
      <c r="G221" s="22"/>
      <c r="H221" s="0" t="str">
        <f aca="false">IF($A221="","",IF($D221="","9999 Uncategorized",$D221))</f>
        <v/>
      </c>
      <c r="I221" s="0" t="str">
        <f aca="false">IF($H221="","",IFERROR(INDEX('Chart of Accounts'!$C$2:$C$57,MATCH($H221,'Chart of Accounts'!$A$2:$A$57,0)),""))</f>
        <v/>
      </c>
      <c r="J221" s="0" t="str">
        <f aca="false">IF($H221="","",IFERROR(INDEX('Chart of Accounts'!$B$2:$B$57,MATCH($H221,'Chart of Accounts'!$A$2:$A$57,0)),""))</f>
        <v/>
      </c>
      <c r="K221" s="0" t="str">
        <f aca="false">IF($F221="","",IFERROR(INDEX('Chart of Accounts'!$B$2:$B$57,MATCH($F221,'Chart of Accounts'!$A$2:$A$57,0)),""))</f>
        <v/>
      </c>
    </row>
    <row r="222" customFormat="false" ht="15" hidden="false" customHeight="false" outlineLevel="0" collapsed="false">
      <c r="A222" s="40"/>
      <c r="B222" s="22"/>
      <c r="C222" s="41"/>
      <c r="D222" s="22"/>
      <c r="E222" s="22"/>
      <c r="F222" s="22"/>
      <c r="G222" s="22"/>
      <c r="H222" s="0" t="str">
        <f aca="false">IF($A222="","",IF($D222="","9999 Uncategorized",$D222))</f>
        <v/>
      </c>
      <c r="I222" s="0" t="str">
        <f aca="false">IF($H222="","",IFERROR(INDEX('Chart of Accounts'!$C$2:$C$57,MATCH($H222,'Chart of Accounts'!$A$2:$A$57,0)),""))</f>
        <v/>
      </c>
      <c r="J222" s="0" t="str">
        <f aca="false">IF($H222="","",IFERROR(INDEX('Chart of Accounts'!$B$2:$B$57,MATCH($H222,'Chart of Accounts'!$A$2:$A$57,0)),""))</f>
        <v/>
      </c>
      <c r="K222" s="0" t="str">
        <f aca="false">IF($F222="","",IFERROR(INDEX('Chart of Accounts'!$B$2:$B$57,MATCH($F222,'Chart of Accounts'!$A$2:$A$57,0)),""))</f>
        <v/>
      </c>
    </row>
    <row r="223" customFormat="false" ht="15" hidden="false" customHeight="false" outlineLevel="0" collapsed="false">
      <c r="A223" s="40"/>
      <c r="B223" s="22"/>
      <c r="C223" s="41"/>
      <c r="D223" s="22"/>
      <c r="E223" s="22"/>
      <c r="F223" s="22"/>
      <c r="G223" s="22"/>
      <c r="H223" s="0" t="str">
        <f aca="false">IF($A223="","",IF($D223="","9999 Uncategorized",$D223))</f>
        <v/>
      </c>
      <c r="I223" s="0" t="str">
        <f aca="false">IF($H223="","",IFERROR(INDEX('Chart of Accounts'!$C$2:$C$57,MATCH($H223,'Chart of Accounts'!$A$2:$A$57,0)),""))</f>
        <v/>
      </c>
      <c r="J223" s="0" t="str">
        <f aca="false">IF($H223="","",IFERROR(INDEX('Chart of Accounts'!$B$2:$B$57,MATCH($H223,'Chart of Accounts'!$A$2:$A$57,0)),""))</f>
        <v/>
      </c>
      <c r="K223" s="0" t="str">
        <f aca="false">IF($F223="","",IFERROR(INDEX('Chart of Accounts'!$B$2:$B$57,MATCH($F223,'Chart of Accounts'!$A$2:$A$57,0)),""))</f>
        <v/>
      </c>
    </row>
    <row r="224" customFormat="false" ht="15" hidden="false" customHeight="false" outlineLevel="0" collapsed="false">
      <c r="A224" s="40"/>
      <c r="B224" s="22"/>
      <c r="C224" s="41"/>
      <c r="D224" s="22"/>
      <c r="E224" s="22"/>
      <c r="F224" s="22"/>
      <c r="G224" s="22"/>
      <c r="H224" s="0" t="str">
        <f aca="false">IF($A224="","",IF($D224="","9999 Uncategorized",$D224))</f>
        <v/>
      </c>
      <c r="I224" s="0" t="str">
        <f aca="false">IF($H224="","",IFERROR(INDEX('Chart of Accounts'!$C$2:$C$57,MATCH($H224,'Chart of Accounts'!$A$2:$A$57,0)),""))</f>
        <v/>
      </c>
      <c r="J224" s="0" t="str">
        <f aca="false">IF($H224="","",IFERROR(INDEX('Chart of Accounts'!$B$2:$B$57,MATCH($H224,'Chart of Accounts'!$A$2:$A$57,0)),""))</f>
        <v/>
      </c>
      <c r="K224" s="0" t="str">
        <f aca="false">IF($F224="","",IFERROR(INDEX('Chart of Accounts'!$B$2:$B$57,MATCH($F224,'Chart of Accounts'!$A$2:$A$57,0)),""))</f>
        <v/>
      </c>
    </row>
    <row r="225" customFormat="false" ht="15" hidden="false" customHeight="false" outlineLevel="0" collapsed="false">
      <c r="A225" s="40"/>
      <c r="B225" s="22"/>
      <c r="C225" s="41"/>
      <c r="D225" s="22"/>
      <c r="E225" s="22"/>
      <c r="F225" s="22"/>
      <c r="G225" s="22"/>
      <c r="H225" s="0" t="str">
        <f aca="false">IF($A225="","",IF($D225="","9999 Uncategorized",$D225))</f>
        <v/>
      </c>
      <c r="I225" s="0" t="str">
        <f aca="false">IF($H225="","",IFERROR(INDEX('Chart of Accounts'!$C$2:$C$57,MATCH($H225,'Chart of Accounts'!$A$2:$A$57,0)),""))</f>
        <v/>
      </c>
      <c r="J225" s="0" t="str">
        <f aca="false">IF($H225="","",IFERROR(INDEX('Chart of Accounts'!$B$2:$B$57,MATCH($H225,'Chart of Accounts'!$A$2:$A$57,0)),""))</f>
        <v/>
      </c>
      <c r="K225" s="0" t="str">
        <f aca="false">IF($F225="","",IFERROR(INDEX('Chart of Accounts'!$B$2:$B$57,MATCH($F225,'Chart of Accounts'!$A$2:$A$57,0)),""))</f>
        <v/>
      </c>
    </row>
    <row r="226" customFormat="false" ht="15" hidden="false" customHeight="false" outlineLevel="0" collapsed="false">
      <c r="A226" s="40"/>
      <c r="B226" s="22"/>
      <c r="C226" s="41"/>
      <c r="D226" s="22"/>
      <c r="E226" s="22"/>
      <c r="F226" s="22"/>
      <c r="G226" s="22"/>
      <c r="H226" s="0" t="str">
        <f aca="false">IF($A226="","",IF($D226="","9999 Uncategorized",$D226))</f>
        <v/>
      </c>
      <c r="I226" s="0" t="str">
        <f aca="false">IF($H226="","",IFERROR(INDEX('Chart of Accounts'!$C$2:$C$57,MATCH($H226,'Chart of Accounts'!$A$2:$A$57,0)),""))</f>
        <v/>
      </c>
      <c r="J226" s="0" t="str">
        <f aca="false">IF($H226="","",IFERROR(INDEX('Chart of Accounts'!$B$2:$B$57,MATCH($H226,'Chart of Accounts'!$A$2:$A$57,0)),""))</f>
        <v/>
      </c>
      <c r="K226" s="0" t="str">
        <f aca="false">IF($F226="","",IFERROR(INDEX('Chart of Accounts'!$B$2:$B$57,MATCH($F226,'Chart of Accounts'!$A$2:$A$57,0)),""))</f>
        <v/>
      </c>
    </row>
    <row r="227" customFormat="false" ht="15" hidden="false" customHeight="false" outlineLevel="0" collapsed="false">
      <c r="A227" s="40"/>
      <c r="B227" s="22"/>
      <c r="C227" s="41"/>
      <c r="D227" s="22"/>
      <c r="E227" s="22"/>
      <c r="F227" s="22"/>
      <c r="G227" s="22"/>
      <c r="H227" s="0" t="str">
        <f aca="false">IF($A227="","",IF($D227="","9999 Uncategorized",$D227))</f>
        <v/>
      </c>
      <c r="I227" s="0" t="str">
        <f aca="false">IF($H227="","",IFERROR(INDEX('Chart of Accounts'!$C$2:$C$57,MATCH($H227,'Chart of Accounts'!$A$2:$A$57,0)),""))</f>
        <v/>
      </c>
      <c r="J227" s="0" t="str">
        <f aca="false">IF($H227="","",IFERROR(INDEX('Chart of Accounts'!$B$2:$B$57,MATCH($H227,'Chart of Accounts'!$A$2:$A$57,0)),""))</f>
        <v/>
      </c>
      <c r="K227" s="0" t="str">
        <f aca="false">IF($F227="","",IFERROR(INDEX('Chart of Accounts'!$B$2:$B$57,MATCH($F227,'Chart of Accounts'!$A$2:$A$57,0)),""))</f>
        <v/>
      </c>
    </row>
    <row r="228" customFormat="false" ht="15" hidden="false" customHeight="false" outlineLevel="0" collapsed="false">
      <c r="A228" s="40"/>
      <c r="B228" s="22"/>
      <c r="C228" s="41"/>
      <c r="D228" s="22"/>
      <c r="E228" s="22"/>
      <c r="F228" s="22"/>
      <c r="G228" s="22"/>
      <c r="H228" s="0" t="str">
        <f aca="false">IF($A228="","",IF($D228="","9999 Uncategorized",$D228))</f>
        <v/>
      </c>
      <c r="I228" s="0" t="str">
        <f aca="false">IF($H228="","",IFERROR(INDEX('Chart of Accounts'!$C$2:$C$57,MATCH($H228,'Chart of Accounts'!$A$2:$A$57,0)),""))</f>
        <v/>
      </c>
      <c r="J228" s="0" t="str">
        <f aca="false">IF($H228="","",IFERROR(INDEX('Chart of Accounts'!$B$2:$B$57,MATCH($H228,'Chart of Accounts'!$A$2:$A$57,0)),""))</f>
        <v/>
      </c>
      <c r="K228" s="0" t="str">
        <f aca="false">IF($F228="","",IFERROR(INDEX('Chart of Accounts'!$B$2:$B$57,MATCH($F228,'Chart of Accounts'!$A$2:$A$57,0)),""))</f>
        <v/>
      </c>
    </row>
    <row r="229" customFormat="false" ht="15" hidden="false" customHeight="false" outlineLevel="0" collapsed="false">
      <c r="A229" s="40"/>
      <c r="B229" s="22"/>
      <c r="C229" s="41"/>
      <c r="D229" s="22"/>
      <c r="E229" s="22"/>
      <c r="F229" s="22"/>
      <c r="G229" s="22"/>
      <c r="H229" s="0" t="str">
        <f aca="false">IF($A229="","",IF($D229="","9999 Uncategorized",$D229))</f>
        <v/>
      </c>
      <c r="I229" s="0" t="str">
        <f aca="false">IF($H229="","",IFERROR(INDEX('Chart of Accounts'!$C$2:$C$57,MATCH($H229,'Chart of Accounts'!$A$2:$A$57,0)),""))</f>
        <v/>
      </c>
      <c r="J229" s="0" t="str">
        <f aca="false">IF($H229="","",IFERROR(INDEX('Chart of Accounts'!$B$2:$B$57,MATCH($H229,'Chart of Accounts'!$A$2:$A$57,0)),""))</f>
        <v/>
      </c>
      <c r="K229" s="0" t="str">
        <f aca="false">IF($F229="","",IFERROR(INDEX('Chart of Accounts'!$B$2:$B$57,MATCH($F229,'Chart of Accounts'!$A$2:$A$57,0)),""))</f>
        <v/>
      </c>
    </row>
    <row r="230" customFormat="false" ht="15" hidden="false" customHeight="false" outlineLevel="0" collapsed="false">
      <c r="A230" s="40"/>
      <c r="B230" s="22"/>
      <c r="C230" s="41"/>
      <c r="D230" s="22"/>
      <c r="E230" s="22"/>
      <c r="F230" s="22"/>
      <c r="G230" s="22"/>
      <c r="H230" s="0" t="str">
        <f aca="false">IF($A230="","",IF($D230="","9999 Uncategorized",$D230))</f>
        <v/>
      </c>
      <c r="I230" s="0" t="str">
        <f aca="false">IF($H230="","",IFERROR(INDEX('Chart of Accounts'!$C$2:$C$57,MATCH($H230,'Chart of Accounts'!$A$2:$A$57,0)),""))</f>
        <v/>
      </c>
      <c r="J230" s="0" t="str">
        <f aca="false">IF($H230="","",IFERROR(INDEX('Chart of Accounts'!$B$2:$B$57,MATCH($H230,'Chart of Accounts'!$A$2:$A$57,0)),""))</f>
        <v/>
      </c>
      <c r="K230" s="0" t="str">
        <f aca="false">IF($F230="","",IFERROR(INDEX('Chart of Accounts'!$B$2:$B$57,MATCH($F230,'Chart of Accounts'!$A$2:$A$57,0)),""))</f>
        <v/>
      </c>
    </row>
    <row r="231" customFormat="false" ht="15" hidden="false" customHeight="false" outlineLevel="0" collapsed="false">
      <c r="A231" s="40"/>
      <c r="B231" s="22"/>
      <c r="C231" s="41"/>
      <c r="D231" s="22"/>
      <c r="E231" s="22"/>
      <c r="F231" s="22"/>
      <c r="G231" s="22"/>
      <c r="H231" s="0" t="str">
        <f aca="false">IF($A231="","",IF($D231="","9999 Uncategorized",$D231))</f>
        <v/>
      </c>
      <c r="I231" s="0" t="str">
        <f aca="false">IF($H231="","",IFERROR(INDEX('Chart of Accounts'!$C$2:$C$57,MATCH($H231,'Chart of Accounts'!$A$2:$A$57,0)),""))</f>
        <v/>
      </c>
      <c r="J231" s="0" t="str">
        <f aca="false">IF($H231="","",IFERROR(INDEX('Chart of Accounts'!$B$2:$B$57,MATCH($H231,'Chart of Accounts'!$A$2:$A$57,0)),""))</f>
        <v/>
      </c>
      <c r="K231" s="0" t="str">
        <f aca="false">IF($F231="","",IFERROR(INDEX('Chart of Accounts'!$B$2:$B$57,MATCH($F231,'Chart of Accounts'!$A$2:$A$57,0)),""))</f>
        <v/>
      </c>
    </row>
    <row r="232" customFormat="false" ht="15" hidden="false" customHeight="false" outlineLevel="0" collapsed="false">
      <c r="A232" s="40"/>
      <c r="B232" s="22"/>
      <c r="C232" s="41"/>
      <c r="D232" s="22"/>
      <c r="E232" s="22"/>
      <c r="F232" s="22"/>
      <c r="G232" s="22"/>
      <c r="H232" s="0" t="str">
        <f aca="false">IF($A232="","",IF($D232="","9999 Uncategorized",$D232))</f>
        <v/>
      </c>
      <c r="I232" s="0" t="str">
        <f aca="false">IF($H232="","",IFERROR(INDEX('Chart of Accounts'!$C$2:$C$57,MATCH($H232,'Chart of Accounts'!$A$2:$A$57,0)),""))</f>
        <v/>
      </c>
      <c r="J232" s="0" t="str">
        <f aca="false">IF($H232="","",IFERROR(INDEX('Chart of Accounts'!$B$2:$B$57,MATCH($H232,'Chart of Accounts'!$A$2:$A$57,0)),""))</f>
        <v/>
      </c>
      <c r="K232" s="0" t="str">
        <f aca="false">IF($F232="","",IFERROR(INDEX('Chart of Accounts'!$B$2:$B$57,MATCH($F232,'Chart of Accounts'!$A$2:$A$57,0)),""))</f>
        <v/>
      </c>
    </row>
    <row r="233" customFormat="false" ht="15" hidden="false" customHeight="false" outlineLevel="0" collapsed="false">
      <c r="A233" s="40"/>
      <c r="B233" s="22"/>
      <c r="C233" s="41"/>
      <c r="D233" s="22"/>
      <c r="E233" s="22"/>
      <c r="F233" s="22"/>
      <c r="G233" s="22"/>
      <c r="H233" s="0" t="str">
        <f aca="false">IF($A233="","",IF($D233="","9999 Uncategorized",$D233))</f>
        <v/>
      </c>
      <c r="I233" s="0" t="str">
        <f aca="false">IF($H233="","",IFERROR(INDEX('Chart of Accounts'!$C$2:$C$57,MATCH($H233,'Chart of Accounts'!$A$2:$A$57,0)),""))</f>
        <v/>
      </c>
      <c r="J233" s="0" t="str">
        <f aca="false">IF($H233="","",IFERROR(INDEX('Chart of Accounts'!$B$2:$B$57,MATCH($H233,'Chart of Accounts'!$A$2:$A$57,0)),""))</f>
        <v/>
      </c>
      <c r="K233" s="0" t="str">
        <f aca="false">IF($F233="","",IFERROR(INDEX('Chart of Accounts'!$B$2:$B$57,MATCH($F233,'Chart of Accounts'!$A$2:$A$57,0)),""))</f>
        <v/>
      </c>
    </row>
    <row r="234" customFormat="false" ht="15" hidden="false" customHeight="false" outlineLevel="0" collapsed="false">
      <c r="A234" s="40"/>
      <c r="B234" s="22"/>
      <c r="C234" s="41"/>
      <c r="D234" s="22"/>
      <c r="E234" s="22"/>
      <c r="F234" s="22"/>
      <c r="G234" s="22"/>
      <c r="H234" s="0" t="str">
        <f aca="false">IF($A234="","",IF($D234="","9999 Uncategorized",$D234))</f>
        <v/>
      </c>
      <c r="I234" s="0" t="str">
        <f aca="false">IF($H234="","",IFERROR(INDEX('Chart of Accounts'!$C$2:$C$57,MATCH($H234,'Chart of Accounts'!$A$2:$A$57,0)),""))</f>
        <v/>
      </c>
      <c r="J234" s="0" t="str">
        <f aca="false">IF($H234="","",IFERROR(INDEX('Chart of Accounts'!$B$2:$B$57,MATCH($H234,'Chart of Accounts'!$A$2:$A$57,0)),""))</f>
        <v/>
      </c>
      <c r="K234" s="0" t="str">
        <f aca="false">IF($F234="","",IFERROR(INDEX('Chart of Accounts'!$B$2:$B$57,MATCH($F234,'Chart of Accounts'!$A$2:$A$57,0)),""))</f>
        <v/>
      </c>
    </row>
    <row r="235" customFormat="false" ht="15" hidden="false" customHeight="false" outlineLevel="0" collapsed="false">
      <c r="A235" s="40"/>
      <c r="B235" s="22"/>
      <c r="C235" s="41"/>
      <c r="D235" s="22"/>
      <c r="E235" s="22"/>
      <c r="F235" s="22"/>
      <c r="G235" s="22"/>
      <c r="H235" s="0" t="str">
        <f aca="false">IF($A235="","",IF($D235="","9999 Uncategorized",$D235))</f>
        <v/>
      </c>
      <c r="I235" s="0" t="str">
        <f aca="false">IF($H235="","",IFERROR(INDEX('Chart of Accounts'!$C$2:$C$57,MATCH($H235,'Chart of Accounts'!$A$2:$A$57,0)),""))</f>
        <v/>
      </c>
      <c r="J235" s="0" t="str">
        <f aca="false">IF($H235="","",IFERROR(INDEX('Chart of Accounts'!$B$2:$B$57,MATCH($H235,'Chart of Accounts'!$A$2:$A$57,0)),""))</f>
        <v/>
      </c>
      <c r="K235" s="0" t="str">
        <f aca="false">IF($F235="","",IFERROR(INDEX('Chart of Accounts'!$B$2:$B$57,MATCH($F235,'Chart of Accounts'!$A$2:$A$57,0)),""))</f>
        <v/>
      </c>
    </row>
    <row r="236" customFormat="false" ht="15" hidden="false" customHeight="false" outlineLevel="0" collapsed="false">
      <c r="A236" s="40"/>
      <c r="B236" s="22"/>
      <c r="C236" s="41"/>
      <c r="D236" s="22"/>
      <c r="E236" s="22"/>
      <c r="F236" s="22"/>
      <c r="G236" s="22"/>
      <c r="H236" s="0" t="str">
        <f aca="false">IF($A236="","",IF($D236="","9999 Uncategorized",$D236))</f>
        <v/>
      </c>
      <c r="I236" s="0" t="str">
        <f aca="false">IF($H236="","",IFERROR(INDEX('Chart of Accounts'!$C$2:$C$57,MATCH($H236,'Chart of Accounts'!$A$2:$A$57,0)),""))</f>
        <v/>
      </c>
      <c r="J236" s="0" t="str">
        <f aca="false">IF($H236="","",IFERROR(INDEX('Chart of Accounts'!$B$2:$B$57,MATCH($H236,'Chart of Accounts'!$A$2:$A$57,0)),""))</f>
        <v/>
      </c>
      <c r="K236" s="0" t="str">
        <f aca="false">IF($F236="","",IFERROR(INDEX('Chart of Accounts'!$B$2:$B$57,MATCH($F236,'Chart of Accounts'!$A$2:$A$57,0)),""))</f>
        <v/>
      </c>
    </row>
    <row r="237" customFormat="false" ht="15" hidden="false" customHeight="false" outlineLevel="0" collapsed="false">
      <c r="A237" s="40"/>
      <c r="B237" s="22"/>
      <c r="C237" s="41"/>
      <c r="D237" s="22"/>
      <c r="E237" s="22"/>
      <c r="F237" s="22"/>
      <c r="G237" s="22"/>
      <c r="H237" s="0" t="str">
        <f aca="false">IF($A237="","",IF($D237="","9999 Uncategorized",$D237))</f>
        <v/>
      </c>
      <c r="I237" s="0" t="str">
        <f aca="false">IF($H237="","",IFERROR(INDEX('Chart of Accounts'!$C$2:$C$57,MATCH($H237,'Chart of Accounts'!$A$2:$A$57,0)),""))</f>
        <v/>
      </c>
      <c r="J237" s="0" t="str">
        <f aca="false">IF($H237="","",IFERROR(INDEX('Chart of Accounts'!$B$2:$B$57,MATCH($H237,'Chart of Accounts'!$A$2:$A$57,0)),""))</f>
        <v/>
      </c>
      <c r="K237" s="0" t="str">
        <f aca="false">IF($F237="","",IFERROR(INDEX('Chart of Accounts'!$B$2:$B$57,MATCH($F237,'Chart of Accounts'!$A$2:$A$57,0)),""))</f>
        <v/>
      </c>
    </row>
    <row r="238" customFormat="false" ht="15" hidden="false" customHeight="false" outlineLevel="0" collapsed="false">
      <c r="A238" s="40"/>
      <c r="B238" s="22"/>
      <c r="C238" s="41"/>
      <c r="D238" s="22"/>
      <c r="E238" s="22"/>
      <c r="F238" s="22"/>
      <c r="G238" s="22"/>
      <c r="H238" s="0" t="str">
        <f aca="false">IF($A238="","",IF($D238="","9999 Uncategorized",$D238))</f>
        <v/>
      </c>
      <c r="I238" s="0" t="str">
        <f aca="false">IF($H238="","",IFERROR(INDEX('Chart of Accounts'!$C$2:$C$57,MATCH($H238,'Chart of Accounts'!$A$2:$A$57,0)),""))</f>
        <v/>
      </c>
      <c r="J238" s="0" t="str">
        <f aca="false">IF($H238="","",IFERROR(INDEX('Chart of Accounts'!$B$2:$B$57,MATCH($H238,'Chart of Accounts'!$A$2:$A$57,0)),""))</f>
        <v/>
      </c>
      <c r="K238" s="0" t="str">
        <f aca="false">IF($F238="","",IFERROR(INDEX('Chart of Accounts'!$B$2:$B$57,MATCH($F238,'Chart of Accounts'!$A$2:$A$57,0)),""))</f>
        <v/>
      </c>
    </row>
    <row r="239" customFormat="false" ht="15" hidden="false" customHeight="false" outlineLevel="0" collapsed="false">
      <c r="A239" s="40"/>
      <c r="B239" s="22"/>
      <c r="C239" s="41"/>
      <c r="D239" s="22"/>
      <c r="E239" s="22"/>
      <c r="F239" s="22"/>
      <c r="G239" s="22"/>
      <c r="H239" s="0" t="str">
        <f aca="false">IF($A239="","",IF($D239="","9999 Uncategorized",$D239))</f>
        <v/>
      </c>
      <c r="I239" s="0" t="str">
        <f aca="false">IF($H239="","",IFERROR(INDEX('Chart of Accounts'!$C$2:$C$57,MATCH($H239,'Chart of Accounts'!$A$2:$A$57,0)),""))</f>
        <v/>
      </c>
      <c r="J239" s="0" t="str">
        <f aca="false">IF($H239="","",IFERROR(INDEX('Chart of Accounts'!$B$2:$B$57,MATCH($H239,'Chart of Accounts'!$A$2:$A$57,0)),""))</f>
        <v/>
      </c>
      <c r="K239" s="0" t="str">
        <f aca="false">IF($F239="","",IFERROR(INDEX('Chart of Accounts'!$B$2:$B$57,MATCH($F239,'Chart of Accounts'!$A$2:$A$57,0)),""))</f>
        <v/>
      </c>
    </row>
    <row r="240" customFormat="false" ht="15" hidden="false" customHeight="false" outlineLevel="0" collapsed="false">
      <c r="A240" s="40"/>
      <c r="B240" s="22"/>
      <c r="C240" s="41"/>
      <c r="D240" s="22"/>
      <c r="E240" s="22"/>
      <c r="F240" s="22"/>
      <c r="G240" s="22"/>
      <c r="H240" s="0" t="str">
        <f aca="false">IF($A240="","",IF($D240="","9999 Uncategorized",$D240))</f>
        <v/>
      </c>
      <c r="I240" s="0" t="str">
        <f aca="false">IF($H240="","",IFERROR(INDEX('Chart of Accounts'!$C$2:$C$57,MATCH($H240,'Chart of Accounts'!$A$2:$A$57,0)),""))</f>
        <v/>
      </c>
      <c r="J240" s="0" t="str">
        <f aca="false">IF($H240="","",IFERROR(INDEX('Chart of Accounts'!$B$2:$B$57,MATCH($H240,'Chart of Accounts'!$A$2:$A$57,0)),""))</f>
        <v/>
      </c>
      <c r="K240" s="0" t="str">
        <f aca="false">IF($F240="","",IFERROR(INDEX('Chart of Accounts'!$B$2:$B$57,MATCH($F240,'Chart of Accounts'!$A$2:$A$57,0)),""))</f>
        <v/>
      </c>
    </row>
    <row r="241" customFormat="false" ht="15" hidden="false" customHeight="false" outlineLevel="0" collapsed="false">
      <c r="A241" s="40"/>
      <c r="B241" s="22"/>
      <c r="C241" s="41"/>
      <c r="D241" s="22"/>
      <c r="E241" s="22"/>
      <c r="F241" s="22"/>
      <c r="G241" s="22"/>
      <c r="H241" s="0" t="str">
        <f aca="false">IF($A241="","",IF($D241="","9999 Uncategorized",$D241))</f>
        <v/>
      </c>
      <c r="I241" s="0" t="str">
        <f aca="false">IF($H241="","",IFERROR(INDEX('Chart of Accounts'!$C$2:$C$57,MATCH($H241,'Chart of Accounts'!$A$2:$A$57,0)),""))</f>
        <v/>
      </c>
      <c r="J241" s="0" t="str">
        <f aca="false">IF($H241="","",IFERROR(INDEX('Chart of Accounts'!$B$2:$B$57,MATCH($H241,'Chart of Accounts'!$A$2:$A$57,0)),""))</f>
        <v/>
      </c>
      <c r="K241" s="0" t="str">
        <f aca="false">IF($F241="","",IFERROR(INDEX('Chart of Accounts'!$B$2:$B$57,MATCH($F241,'Chart of Accounts'!$A$2:$A$57,0)),""))</f>
        <v/>
      </c>
    </row>
    <row r="242" customFormat="false" ht="15" hidden="false" customHeight="false" outlineLevel="0" collapsed="false">
      <c r="A242" s="40"/>
      <c r="B242" s="22"/>
      <c r="C242" s="41"/>
      <c r="D242" s="22"/>
      <c r="E242" s="22"/>
      <c r="F242" s="22"/>
      <c r="G242" s="22"/>
      <c r="H242" s="0" t="str">
        <f aca="false">IF($A242="","",IF($D242="","9999 Uncategorized",$D242))</f>
        <v/>
      </c>
      <c r="I242" s="0" t="str">
        <f aca="false">IF($H242="","",IFERROR(INDEX('Chart of Accounts'!$C$2:$C$57,MATCH($H242,'Chart of Accounts'!$A$2:$A$57,0)),""))</f>
        <v/>
      </c>
      <c r="J242" s="0" t="str">
        <f aca="false">IF($H242="","",IFERROR(INDEX('Chart of Accounts'!$B$2:$B$57,MATCH($H242,'Chart of Accounts'!$A$2:$A$57,0)),""))</f>
        <v/>
      </c>
      <c r="K242" s="0" t="str">
        <f aca="false">IF($F242="","",IFERROR(INDEX('Chart of Accounts'!$B$2:$B$57,MATCH($F242,'Chart of Accounts'!$A$2:$A$57,0)),""))</f>
        <v/>
      </c>
    </row>
    <row r="243" customFormat="false" ht="15" hidden="false" customHeight="false" outlineLevel="0" collapsed="false">
      <c r="A243" s="40"/>
      <c r="B243" s="22"/>
      <c r="C243" s="41"/>
      <c r="D243" s="22"/>
      <c r="E243" s="22"/>
      <c r="F243" s="22"/>
      <c r="G243" s="22"/>
      <c r="H243" s="0" t="str">
        <f aca="false">IF($A243="","",IF($D243="","9999 Uncategorized",$D243))</f>
        <v/>
      </c>
      <c r="I243" s="0" t="str">
        <f aca="false">IF($H243="","",IFERROR(INDEX('Chart of Accounts'!$C$2:$C$57,MATCH($H243,'Chart of Accounts'!$A$2:$A$57,0)),""))</f>
        <v/>
      </c>
      <c r="J243" s="0" t="str">
        <f aca="false">IF($H243="","",IFERROR(INDEX('Chart of Accounts'!$B$2:$B$57,MATCH($H243,'Chart of Accounts'!$A$2:$A$57,0)),""))</f>
        <v/>
      </c>
      <c r="K243" s="0" t="str">
        <f aca="false">IF($F243="","",IFERROR(INDEX('Chart of Accounts'!$B$2:$B$57,MATCH($F243,'Chart of Accounts'!$A$2:$A$57,0)),""))</f>
        <v/>
      </c>
    </row>
    <row r="244" customFormat="false" ht="15" hidden="false" customHeight="false" outlineLevel="0" collapsed="false">
      <c r="A244" s="40"/>
      <c r="B244" s="22"/>
      <c r="C244" s="41"/>
      <c r="D244" s="22"/>
      <c r="E244" s="22"/>
      <c r="F244" s="22"/>
      <c r="G244" s="22"/>
      <c r="H244" s="0" t="str">
        <f aca="false">IF($A244="","",IF($D244="","9999 Uncategorized",$D244))</f>
        <v/>
      </c>
      <c r="I244" s="0" t="str">
        <f aca="false">IF($H244="","",IFERROR(INDEX('Chart of Accounts'!$C$2:$C$57,MATCH($H244,'Chart of Accounts'!$A$2:$A$57,0)),""))</f>
        <v/>
      </c>
      <c r="J244" s="0" t="str">
        <f aca="false">IF($H244="","",IFERROR(INDEX('Chart of Accounts'!$B$2:$B$57,MATCH($H244,'Chart of Accounts'!$A$2:$A$57,0)),""))</f>
        <v/>
      </c>
      <c r="K244" s="0" t="str">
        <f aca="false">IF($F244="","",IFERROR(INDEX('Chart of Accounts'!$B$2:$B$57,MATCH($F244,'Chart of Accounts'!$A$2:$A$57,0)),""))</f>
        <v/>
      </c>
    </row>
    <row r="245" customFormat="false" ht="15" hidden="false" customHeight="false" outlineLevel="0" collapsed="false">
      <c r="A245" s="40"/>
      <c r="B245" s="22"/>
      <c r="C245" s="41"/>
      <c r="D245" s="22"/>
      <c r="E245" s="22"/>
      <c r="F245" s="22"/>
      <c r="G245" s="22"/>
      <c r="H245" s="0" t="str">
        <f aca="false">IF($A245="","",IF($D245="","9999 Uncategorized",$D245))</f>
        <v/>
      </c>
      <c r="I245" s="0" t="str">
        <f aca="false">IF($H245="","",IFERROR(INDEX('Chart of Accounts'!$C$2:$C$57,MATCH($H245,'Chart of Accounts'!$A$2:$A$57,0)),""))</f>
        <v/>
      </c>
      <c r="J245" s="0" t="str">
        <f aca="false">IF($H245="","",IFERROR(INDEX('Chart of Accounts'!$B$2:$B$57,MATCH($H245,'Chart of Accounts'!$A$2:$A$57,0)),""))</f>
        <v/>
      </c>
      <c r="K245" s="0" t="str">
        <f aca="false">IF($F245="","",IFERROR(INDEX('Chart of Accounts'!$B$2:$B$57,MATCH($F245,'Chart of Accounts'!$A$2:$A$57,0)),""))</f>
        <v/>
      </c>
    </row>
    <row r="246" customFormat="false" ht="15" hidden="false" customHeight="false" outlineLevel="0" collapsed="false">
      <c r="A246" s="40"/>
      <c r="B246" s="22"/>
      <c r="C246" s="41"/>
      <c r="D246" s="22"/>
      <c r="E246" s="22"/>
      <c r="F246" s="22"/>
      <c r="G246" s="22"/>
      <c r="H246" s="0" t="str">
        <f aca="false">IF($A246="","",IF($D246="","9999 Uncategorized",$D246))</f>
        <v/>
      </c>
      <c r="I246" s="0" t="str">
        <f aca="false">IF($H246="","",IFERROR(INDEX('Chart of Accounts'!$C$2:$C$57,MATCH($H246,'Chart of Accounts'!$A$2:$A$57,0)),""))</f>
        <v/>
      </c>
      <c r="J246" s="0" t="str">
        <f aca="false">IF($H246="","",IFERROR(INDEX('Chart of Accounts'!$B$2:$B$57,MATCH($H246,'Chart of Accounts'!$A$2:$A$57,0)),""))</f>
        <v/>
      </c>
      <c r="K246" s="0" t="str">
        <f aca="false">IF($F246="","",IFERROR(INDEX('Chart of Accounts'!$B$2:$B$57,MATCH($F246,'Chart of Accounts'!$A$2:$A$57,0)),""))</f>
        <v/>
      </c>
    </row>
    <row r="247" customFormat="false" ht="15" hidden="false" customHeight="false" outlineLevel="0" collapsed="false">
      <c r="A247" s="40"/>
      <c r="B247" s="22"/>
      <c r="C247" s="41"/>
      <c r="D247" s="22"/>
      <c r="E247" s="22"/>
      <c r="F247" s="22"/>
      <c r="G247" s="22"/>
      <c r="H247" s="0" t="str">
        <f aca="false">IF($A247="","",IF($D247="","9999 Uncategorized",$D247))</f>
        <v/>
      </c>
      <c r="I247" s="0" t="str">
        <f aca="false">IF($H247="","",IFERROR(INDEX('Chart of Accounts'!$C$2:$C$57,MATCH($H247,'Chart of Accounts'!$A$2:$A$57,0)),""))</f>
        <v/>
      </c>
      <c r="J247" s="0" t="str">
        <f aca="false">IF($H247="","",IFERROR(INDEX('Chart of Accounts'!$B$2:$B$57,MATCH($H247,'Chart of Accounts'!$A$2:$A$57,0)),""))</f>
        <v/>
      </c>
      <c r="K247" s="0" t="str">
        <f aca="false">IF($F247="","",IFERROR(INDEX('Chart of Accounts'!$B$2:$B$57,MATCH($F247,'Chart of Accounts'!$A$2:$A$57,0)),""))</f>
        <v/>
      </c>
    </row>
    <row r="248" customFormat="false" ht="15" hidden="false" customHeight="false" outlineLevel="0" collapsed="false">
      <c r="A248" s="40"/>
      <c r="B248" s="22"/>
      <c r="C248" s="41"/>
      <c r="D248" s="22"/>
      <c r="E248" s="22"/>
      <c r="F248" s="22"/>
      <c r="G248" s="22"/>
      <c r="H248" s="0" t="str">
        <f aca="false">IF($A248="","",IF($D248="","9999 Uncategorized",$D248))</f>
        <v/>
      </c>
      <c r="I248" s="0" t="str">
        <f aca="false">IF($H248="","",IFERROR(INDEX('Chart of Accounts'!$C$2:$C$57,MATCH($H248,'Chart of Accounts'!$A$2:$A$57,0)),""))</f>
        <v/>
      </c>
      <c r="J248" s="0" t="str">
        <f aca="false">IF($H248="","",IFERROR(INDEX('Chart of Accounts'!$B$2:$B$57,MATCH($H248,'Chart of Accounts'!$A$2:$A$57,0)),""))</f>
        <v/>
      </c>
      <c r="K248" s="0" t="str">
        <f aca="false">IF($F248="","",IFERROR(INDEX('Chart of Accounts'!$B$2:$B$57,MATCH($F248,'Chart of Accounts'!$A$2:$A$57,0)),""))</f>
        <v/>
      </c>
    </row>
    <row r="249" customFormat="false" ht="15" hidden="false" customHeight="false" outlineLevel="0" collapsed="false">
      <c r="A249" s="40"/>
      <c r="B249" s="22"/>
      <c r="C249" s="41"/>
      <c r="D249" s="22"/>
      <c r="E249" s="22"/>
      <c r="F249" s="22"/>
      <c r="G249" s="22"/>
      <c r="H249" s="0" t="str">
        <f aca="false">IF($A249="","",IF($D249="","9999 Uncategorized",$D249))</f>
        <v/>
      </c>
      <c r="I249" s="0" t="str">
        <f aca="false">IF($H249="","",IFERROR(INDEX('Chart of Accounts'!$C$2:$C$57,MATCH($H249,'Chart of Accounts'!$A$2:$A$57,0)),""))</f>
        <v/>
      </c>
      <c r="J249" s="0" t="str">
        <f aca="false">IF($H249="","",IFERROR(INDEX('Chart of Accounts'!$B$2:$B$57,MATCH($H249,'Chart of Accounts'!$A$2:$A$57,0)),""))</f>
        <v/>
      </c>
      <c r="K249" s="0" t="str">
        <f aca="false">IF($F249="","",IFERROR(INDEX('Chart of Accounts'!$B$2:$B$57,MATCH($F249,'Chart of Accounts'!$A$2:$A$57,0)),""))</f>
        <v/>
      </c>
    </row>
    <row r="250" customFormat="false" ht="15" hidden="false" customHeight="false" outlineLevel="0" collapsed="false">
      <c r="A250" s="40"/>
      <c r="B250" s="22"/>
      <c r="C250" s="41"/>
      <c r="D250" s="22"/>
      <c r="E250" s="22"/>
      <c r="F250" s="22"/>
      <c r="G250" s="22"/>
      <c r="H250" s="0" t="str">
        <f aca="false">IF($A250="","",IF($D250="","9999 Uncategorized",$D250))</f>
        <v/>
      </c>
      <c r="I250" s="0" t="str">
        <f aca="false">IF($H250="","",IFERROR(INDEX('Chart of Accounts'!$C$2:$C$57,MATCH($H250,'Chart of Accounts'!$A$2:$A$57,0)),""))</f>
        <v/>
      </c>
      <c r="J250" s="0" t="str">
        <f aca="false">IF($H250="","",IFERROR(INDEX('Chart of Accounts'!$B$2:$B$57,MATCH($H250,'Chart of Accounts'!$A$2:$A$57,0)),""))</f>
        <v/>
      </c>
      <c r="K250" s="0" t="str">
        <f aca="false">IF($F250="","",IFERROR(INDEX('Chart of Accounts'!$B$2:$B$57,MATCH($F250,'Chart of Accounts'!$A$2:$A$57,0)),""))</f>
        <v/>
      </c>
    </row>
    <row r="251" customFormat="false" ht="15" hidden="false" customHeight="false" outlineLevel="0" collapsed="false">
      <c r="A251" s="40"/>
      <c r="B251" s="22"/>
      <c r="C251" s="41"/>
      <c r="D251" s="22"/>
      <c r="E251" s="22"/>
      <c r="F251" s="22"/>
      <c r="G251" s="22"/>
      <c r="H251" s="0" t="str">
        <f aca="false">IF($A251="","",IF($D251="","9999 Uncategorized",$D251))</f>
        <v/>
      </c>
      <c r="I251" s="0" t="str">
        <f aca="false">IF($H251="","",IFERROR(INDEX('Chart of Accounts'!$C$2:$C$57,MATCH($H251,'Chart of Accounts'!$A$2:$A$57,0)),""))</f>
        <v/>
      </c>
      <c r="J251" s="0" t="str">
        <f aca="false">IF($H251="","",IFERROR(INDEX('Chart of Accounts'!$B$2:$B$57,MATCH($H251,'Chart of Accounts'!$A$2:$A$57,0)),""))</f>
        <v/>
      </c>
      <c r="K251" s="0" t="str">
        <f aca="false">IF($F251="","",IFERROR(INDEX('Chart of Accounts'!$B$2:$B$57,MATCH($F251,'Chart of Accounts'!$A$2:$A$57,0)),""))</f>
        <v/>
      </c>
    </row>
    <row r="252" customFormat="false" ht="15" hidden="false" customHeight="false" outlineLevel="0" collapsed="false">
      <c r="A252" s="40"/>
      <c r="B252" s="22"/>
      <c r="C252" s="41"/>
      <c r="D252" s="22"/>
      <c r="E252" s="22"/>
      <c r="F252" s="22"/>
      <c r="G252" s="22"/>
      <c r="H252" s="0" t="str">
        <f aca="false">IF($A252="","",IF($D252="","9999 Uncategorized",$D252))</f>
        <v/>
      </c>
      <c r="I252" s="0" t="str">
        <f aca="false">IF($H252="","",IFERROR(INDEX('Chart of Accounts'!$C$2:$C$57,MATCH($H252,'Chart of Accounts'!$A$2:$A$57,0)),""))</f>
        <v/>
      </c>
      <c r="J252" s="0" t="str">
        <f aca="false">IF($H252="","",IFERROR(INDEX('Chart of Accounts'!$B$2:$B$57,MATCH($H252,'Chart of Accounts'!$A$2:$A$57,0)),""))</f>
        <v/>
      </c>
      <c r="K252" s="0" t="str">
        <f aca="false">IF($F252="","",IFERROR(INDEX('Chart of Accounts'!$B$2:$B$57,MATCH($F252,'Chart of Accounts'!$A$2:$A$57,0)),""))</f>
        <v/>
      </c>
    </row>
    <row r="253" customFormat="false" ht="15" hidden="false" customHeight="false" outlineLevel="0" collapsed="false">
      <c r="A253" s="40"/>
      <c r="B253" s="22"/>
      <c r="C253" s="41"/>
      <c r="D253" s="22"/>
      <c r="E253" s="22"/>
      <c r="F253" s="22"/>
      <c r="G253" s="22"/>
      <c r="H253" s="0" t="str">
        <f aca="false">IF($A253="","",IF($D253="","9999 Uncategorized",$D253))</f>
        <v/>
      </c>
      <c r="I253" s="0" t="str">
        <f aca="false">IF($H253="","",IFERROR(INDEX('Chart of Accounts'!$C$2:$C$57,MATCH($H253,'Chart of Accounts'!$A$2:$A$57,0)),""))</f>
        <v/>
      </c>
      <c r="J253" s="0" t="str">
        <f aca="false">IF($H253="","",IFERROR(INDEX('Chart of Accounts'!$B$2:$B$57,MATCH($H253,'Chart of Accounts'!$A$2:$A$57,0)),""))</f>
        <v/>
      </c>
      <c r="K253" s="0" t="str">
        <f aca="false">IF($F253="","",IFERROR(INDEX('Chart of Accounts'!$B$2:$B$57,MATCH($F253,'Chart of Accounts'!$A$2:$A$57,0)),""))</f>
        <v/>
      </c>
    </row>
    <row r="254" customFormat="false" ht="15" hidden="false" customHeight="false" outlineLevel="0" collapsed="false">
      <c r="A254" s="40"/>
      <c r="B254" s="22"/>
      <c r="C254" s="41"/>
      <c r="D254" s="22"/>
      <c r="E254" s="22"/>
      <c r="F254" s="22"/>
      <c r="G254" s="22"/>
      <c r="H254" s="0" t="str">
        <f aca="false">IF($A254="","",IF($D254="","9999 Uncategorized",$D254))</f>
        <v/>
      </c>
      <c r="I254" s="0" t="str">
        <f aca="false">IF($H254="","",IFERROR(INDEX('Chart of Accounts'!$C$2:$C$57,MATCH($H254,'Chart of Accounts'!$A$2:$A$57,0)),""))</f>
        <v/>
      </c>
      <c r="J254" s="0" t="str">
        <f aca="false">IF($H254="","",IFERROR(INDEX('Chart of Accounts'!$B$2:$B$57,MATCH($H254,'Chart of Accounts'!$A$2:$A$57,0)),""))</f>
        <v/>
      </c>
      <c r="K254" s="0" t="str">
        <f aca="false">IF($F254="","",IFERROR(INDEX('Chart of Accounts'!$B$2:$B$57,MATCH($F254,'Chart of Accounts'!$A$2:$A$57,0)),""))</f>
        <v/>
      </c>
    </row>
    <row r="255" customFormat="false" ht="15" hidden="false" customHeight="false" outlineLevel="0" collapsed="false">
      <c r="A255" s="40"/>
      <c r="B255" s="22"/>
      <c r="C255" s="41"/>
      <c r="D255" s="22"/>
      <c r="E255" s="22"/>
      <c r="F255" s="22"/>
      <c r="G255" s="22"/>
      <c r="H255" s="0" t="str">
        <f aca="false">IF($A255="","",IF($D255="","9999 Uncategorized",$D255))</f>
        <v/>
      </c>
      <c r="I255" s="0" t="str">
        <f aca="false">IF($H255="","",IFERROR(INDEX('Chart of Accounts'!$C$2:$C$57,MATCH($H255,'Chart of Accounts'!$A$2:$A$57,0)),""))</f>
        <v/>
      </c>
      <c r="J255" s="0" t="str">
        <f aca="false">IF($H255="","",IFERROR(INDEX('Chart of Accounts'!$B$2:$B$57,MATCH($H255,'Chart of Accounts'!$A$2:$A$57,0)),""))</f>
        <v/>
      </c>
      <c r="K255" s="0" t="str">
        <f aca="false">IF($F255="","",IFERROR(INDEX('Chart of Accounts'!$B$2:$B$57,MATCH($F255,'Chart of Accounts'!$A$2:$A$57,0)),""))</f>
        <v/>
      </c>
    </row>
    <row r="256" customFormat="false" ht="15" hidden="false" customHeight="false" outlineLevel="0" collapsed="false">
      <c r="A256" s="40"/>
      <c r="B256" s="22"/>
      <c r="C256" s="41"/>
      <c r="D256" s="22"/>
      <c r="E256" s="22"/>
      <c r="F256" s="22"/>
      <c r="G256" s="22"/>
      <c r="H256" s="0" t="str">
        <f aca="false">IF($A256="","",IF($D256="","9999 Uncategorized",$D256))</f>
        <v/>
      </c>
      <c r="I256" s="0" t="str">
        <f aca="false">IF($H256="","",IFERROR(INDEX('Chart of Accounts'!$C$2:$C$57,MATCH($H256,'Chart of Accounts'!$A$2:$A$57,0)),""))</f>
        <v/>
      </c>
      <c r="J256" s="0" t="str">
        <f aca="false">IF($H256="","",IFERROR(INDEX('Chart of Accounts'!$B$2:$B$57,MATCH($H256,'Chart of Accounts'!$A$2:$A$57,0)),""))</f>
        <v/>
      </c>
      <c r="K256" s="0" t="str">
        <f aca="false">IF($F256="","",IFERROR(INDEX('Chart of Accounts'!$B$2:$B$57,MATCH($F256,'Chart of Accounts'!$A$2:$A$57,0)),""))</f>
        <v/>
      </c>
    </row>
    <row r="257" customFormat="false" ht="15" hidden="false" customHeight="false" outlineLevel="0" collapsed="false">
      <c r="A257" s="40"/>
      <c r="B257" s="22"/>
      <c r="C257" s="41"/>
      <c r="D257" s="22"/>
      <c r="E257" s="22"/>
      <c r="F257" s="22"/>
      <c r="G257" s="22"/>
      <c r="H257" s="0" t="str">
        <f aca="false">IF($A257="","",IF($D257="","9999 Uncategorized",$D257))</f>
        <v/>
      </c>
      <c r="I257" s="0" t="str">
        <f aca="false">IF($H257="","",IFERROR(INDEX('Chart of Accounts'!$C$2:$C$57,MATCH($H257,'Chart of Accounts'!$A$2:$A$57,0)),""))</f>
        <v/>
      </c>
      <c r="J257" s="0" t="str">
        <f aca="false">IF($H257="","",IFERROR(INDEX('Chart of Accounts'!$B$2:$B$57,MATCH($H257,'Chart of Accounts'!$A$2:$A$57,0)),""))</f>
        <v/>
      </c>
      <c r="K257" s="0" t="str">
        <f aca="false">IF($F257="","",IFERROR(INDEX('Chart of Accounts'!$B$2:$B$57,MATCH($F257,'Chart of Accounts'!$A$2:$A$57,0)),""))</f>
        <v/>
      </c>
    </row>
    <row r="258" customFormat="false" ht="15" hidden="false" customHeight="false" outlineLevel="0" collapsed="false">
      <c r="A258" s="40"/>
      <c r="B258" s="22"/>
      <c r="C258" s="41"/>
      <c r="D258" s="22"/>
      <c r="E258" s="22"/>
      <c r="F258" s="22"/>
      <c r="G258" s="22"/>
      <c r="H258" s="0" t="str">
        <f aca="false">IF($A258="","",IF($D258="","9999 Uncategorized",$D258))</f>
        <v/>
      </c>
      <c r="I258" s="0" t="str">
        <f aca="false">IF($H258="","",IFERROR(INDEX('Chart of Accounts'!$C$2:$C$57,MATCH($H258,'Chart of Accounts'!$A$2:$A$57,0)),""))</f>
        <v/>
      </c>
      <c r="J258" s="0" t="str">
        <f aca="false">IF($H258="","",IFERROR(INDEX('Chart of Accounts'!$B$2:$B$57,MATCH($H258,'Chart of Accounts'!$A$2:$A$57,0)),""))</f>
        <v/>
      </c>
      <c r="K258" s="0" t="str">
        <f aca="false">IF($F258="","",IFERROR(INDEX('Chart of Accounts'!$B$2:$B$57,MATCH($F258,'Chart of Accounts'!$A$2:$A$57,0)),""))</f>
        <v/>
      </c>
    </row>
    <row r="259" customFormat="false" ht="15" hidden="false" customHeight="false" outlineLevel="0" collapsed="false">
      <c r="A259" s="40"/>
      <c r="B259" s="22"/>
      <c r="C259" s="41"/>
      <c r="D259" s="22"/>
      <c r="E259" s="22"/>
      <c r="F259" s="22"/>
      <c r="G259" s="22"/>
      <c r="H259" s="0" t="str">
        <f aca="false">IF($A259="","",IF($D259="","9999 Uncategorized",$D259))</f>
        <v/>
      </c>
      <c r="I259" s="0" t="str">
        <f aca="false">IF($H259="","",IFERROR(INDEX('Chart of Accounts'!$C$2:$C$57,MATCH($H259,'Chart of Accounts'!$A$2:$A$57,0)),""))</f>
        <v/>
      </c>
      <c r="J259" s="0" t="str">
        <f aca="false">IF($H259="","",IFERROR(INDEX('Chart of Accounts'!$B$2:$B$57,MATCH($H259,'Chart of Accounts'!$A$2:$A$57,0)),""))</f>
        <v/>
      </c>
      <c r="K259" s="0" t="str">
        <f aca="false">IF($F259="","",IFERROR(INDEX('Chart of Accounts'!$B$2:$B$57,MATCH($F259,'Chart of Accounts'!$A$2:$A$57,0)),""))</f>
        <v/>
      </c>
    </row>
    <row r="260" customFormat="false" ht="15" hidden="false" customHeight="false" outlineLevel="0" collapsed="false">
      <c r="A260" s="40"/>
      <c r="B260" s="22"/>
      <c r="C260" s="41"/>
      <c r="D260" s="22"/>
      <c r="E260" s="22"/>
      <c r="F260" s="22"/>
      <c r="G260" s="22"/>
      <c r="H260" s="0" t="str">
        <f aca="false">IF($A260="","",IF($D260="","9999 Uncategorized",$D260))</f>
        <v/>
      </c>
      <c r="I260" s="0" t="str">
        <f aca="false">IF($H260="","",IFERROR(INDEX('Chart of Accounts'!$C$2:$C$57,MATCH($H260,'Chart of Accounts'!$A$2:$A$57,0)),""))</f>
        <v/>
      </c>
      <c r="J260" s="0" t="str">
        <f aca="false">IF($H260="","",IFERROR(INDEX('Chart of Accounts'!$B$2:$B$57,MATCH($H260,'Chart of Accounts'!$A$2:$A$57,0)),""))</f>
        <v/>
      </c>
      <c r="K260" s="0" t="str">
        <f aca="false">IF($F260="","",IFERROR(INDEX('Chart of Accounts'!$B$2:$B$57,MATCH($F260,'Chart of Accounts'!$A$2:$A$57,0)),""))</f>
        <v/>
      </c>
    </row>
    <row r="261" customFormat="false" ht="15" hidden="false" customHeight="false" outlineLevel="0" collapsed="false">
      <c r="A261" s="40"/>
      <c r="B261" s="22"/>
      <c r="C261" s="41"/>
      <c r="D261" s="22"/>
      <c r="E261" s="22"/>
      <c r="F261" s="22"/>
      <c r="G261" s="22"/>
      <c r="H261" s="0" t="str">
        <f aca="false">IF($A261="","",IF($D261="","9999 Uncategorized",$D261))</f>
        <v/>
      </c>
      <c r="I261" s="0" t="str">
        <f aca="false">IF($H261="","",IFERROR(INDEX('Chart of Accounts'!$C$2:$C$57,MATCH($H261,'Chart of Accounts'!$A$2:$A$57,0)),""))</f>
        <v/>
      </c>
      <c r="J261" s="0" t="str">
        <f aca="false">IF($H261="","",IFERROR(INDEX('Chart of Accounts'!$B$2:$B$57,MATCH($H261,'Chart of Accounts'!$A$2:$A$57,0)),""))</f>
        <v/>
      </c>
      <c r="K261" s="0" t="str">
        <f aca="false">IF($F261="","",IFERROR(INDEX('Chart of Accounts'!$B$2:$B$57,MATCH($F261,'Chart of Accounts'!$A$2:$A$57,0)),""))</f>
        <v/>
      </c>
    </row>
    <row r="262" customFormat="false" ht="15" hidden="false" customHeight="false" outlineLevel="0" collapsed="false">
      <c r="A262" s="40"/>
      <c r="B262" s="22"/>
      <c r="C262" s="41"/>
      <c r="D262" s="22"/>
      <c r="E262" s="22"/>
      <c r="F262" s="22"/>
      <c r="G262" s="22"/>
      <c r="H262" s="0" t="str">
        <f aca="false">IF($A262="","",IF($D262="","9999 Uncategorized",$D262))</f>
        <v/>
      </c>
      <c r="I262" s="0" t="str">
        <f aca="false">IF($H262="","",IFERROR(INDEX('Chart of Accounts'!$C$2:$C$57,MATCH($H262,'Chart of Accounts'!$A$2:$A$57,0)),""))</f>
        <v/>
      </c>
      <c r="J262" s="0" t="str">
        <f aca="false">IF($H262="","",IFERROR(INDEX('Chart of Accounts'!$B$2:$B$57,MATCH($H262,'Chart of Accounts'!$A$2:$A$57,0)),""))</f>
        <v/>
      </c>
      <c r="K262" s="0" t="str">
        <f aca="false">IF($F262="","",IFERROR(INDEX('Chart of Accounts'!$B$2:$B$57,MATCH($F262,'Chart of Accounts'!$A$2:$A$57,0)),""))</f>
        <v/>
      </c>
    </row>
    <row r="263" customFormat="false" ht="15" hidden="false" customHeight="false" outlineLevel="0" collapsed="false">
      <c r="A263" s="40"/>
      <c r="B263" s="22"/>
      <c r="C263" s="41"/>
      <c r="D263" s="22"/>
      <c r="E263" s="22"/>
      <c r="F263" s="22"/>
      <c r="G263" s="22"/>
      <c r="H263" s="0" t="str">
        <f aca="false">IF($A263="","",IF($D263="","9999 Uncategorized",$D263))</f>
        <v/>
      </c>
      <c r="I263" s="0" t="str">
        <f aca="false">IF($H263="","",IFERROR(INDEX('Chart of Accounts'!$C$2:$C$57,MATCH($H263,'Chart of Accounts'!$A$2:$A$57,0)),""))</f>
        <v/>
      </c>
      <c r="J263" s="0" t="str">
        <f aca="false">IF($H263="","",IFERROR(INDEX('Chart of Accounts'!$B$2:$B$57,MATCH($H263,'Chart of Accounts'!$A$2:$A$57,0)),""))</f>
        <v/>
      </c>
      <c r="K263" s="0" t="str">
        <f aca="false">IF($F263="","",IFERROR(INDEX('Chart of Accounts'!$B$2:$B$57,MATCH($F263,'Chart of Accounts'!$A$2:$A$57,0)),""))</f>
        <v/>
      </c>
    </row>
    <row r="264" customFormat="false" ht="15" hidden="false" customHeight="false" outlineLevel="0" collapsed="false">
      <c r="A264" s="40"/>
      <c r="B264" s="22"/>
      <c r="C264" s="41"/>
      <c r="D264" s="22"/>
      <c r="E264" s="22"/>
      <c r="F264" s="22"/>
      <c r="G264" s="22"/>
      <c r="H264" s="0" t="str">
        <f aca="false">IF($A264="","",IF($D264="","9999 Uncategorized",$D264))</f>
        <v/>
      </c>
      <c r="I264" s="0" t="str">
        <f aca="false">IF($H264="","",IFERROR(INDEX('Chart of Accounts'!$C$2:$C$57,MATCH($H264,'Chart of Accounts'!$A$2:$A$57,0)),""))</f>
        <v/>
      </c>
      <c r="J264" s="0" t="str">
        <f aca="false">IF($H264="","",IFERROR(INDEX('Chart of Accounts'!$B$2:$B$57,MATCH($H264,'Chart of Accounts'!$A$2:$A$57,0)),""))</f>
        <v/>
      </c>
      <c r="K264" s="0" t="str">
        <f aca="false">IF($F264="","",IFERROR(INDEX('Chart of Accounts'!$B$2:$B$57,MATCH($F264,'Chart of Accounts'!$A$2:$A$57,0)),""))</f>
        <v/>
      </c>
    </row>
    <row r="265" customFormat="false" ht="15" hidden="false" customHeight="false" outlineLevel="0" collapsed="false">
      <c r="A265" s="40"/>
      <c r="B265" s="22"/>
      <c r="C265" s="41"/>
      <c r="D265" s="22"/>
      <c r="E265" s="22"/>
      <c r="F265" s="22"/>
      <c r="G265" s="22"/>
      <c r="H265" s="0" t="str">
        <f aca="false">IF($A265="","",IF($D265="","9999 Uncategorized",$D265))</f>
        <v/>
      </c>
      <c r="I265" s="0" t="str">
        <f aca="false">IF($H265="","",IFERROR(INDEX('Chart of Accounts'!$C$2:$C$57,MATCH($H265,'Chart of Accounts'!$A$2:$A$57,0)),""))</f>
        <v/>
      </c>
      <c r="J265" s="0" t="str">
        <f aca="false">IF($H265="","",IFERROR(INDEX('Chart of Accounts'!$B$2:$B$57,MATCH($H265,'Chart of Accounts'!$A$2:$A$57,0)),""))</f>
        <v/>
      </c>
      <c r="K265" s="0" t="str">
        <f aca="false">IF($F265="","",IFERROR(INDEX('Chart of Accounts'!$B$2:$B$57,MATCH($F265,'Chart of Accounts'!$A$2:$A$57,0)),""))</f>
        <v/>
      </c>
    </row>
    <row r="266" customFormat="false" ht="15" hidden="false" customHeight="false" outlineLevel="0" collapsed="false">
      <c r="A266" s="40"/>
      <c r="B266" s="22"/>
      <c r="C266" s="41"/>
      <c r="D266" s="22"/>
      <c r="E266" s="22"/>
      <c r="F266" s="22"/>
      <c r="G266" s="22"/>
      <c r="H266" s="0" t="str">
        <f aca="false">IF($A266="","",IF($D266="","9999 Uncategorized",$D266))</f>
        <v/>
      </c>
      <c r="I266" s="0" t="str">
        <f aca="false">IF($H266="","",IFERROR(INDEX('Chart of Accounts'!$C$2:$C$57,MATCH($H266,'Chart of Accounts'!$A$2:$A$57,0)),""))</f>
        <v/>
      </c>
      <c r="J266" s="0" t="str">
        <f aca="false">IF($H266="","",IFERROR(INDEX('Chart of Accounts'!$B$2:$B$57,MATCH($H266,'Chart of Accounts'!$A$2:$A$57,0)),""))</f>
        <v/>
      </c>
      <c r="K266" s="0" t="str">
        <f aca="false">IF($F266="","",IFERROR(INDEX('Chart of Accounts'!$B$2:$B$57,MATCH($F266,'Chart of Accounts'!$A$2:$A$57,0)),""))</f>
        <v/>
      </c>
    </row>
    <row r="267" customFormat="false" ht="15" hidden="false" customHeight="false" outlineLevel="0" collapsed="false">
      <c r="A267" s="40"/>
      <c r="B267" s="22"/>
      <c r="C267" s="41"/>
      <c r="D267" s="22"/>
      <c r="E267" s="22"/>
      <c r="F267" s="22"/>
      <c r="G267" s="22"/>
      <c r="H267" s="0" t="str">
        <f aca="false">IF($A267="","",IF($D267="","9999 Uncategorized",$D267))</f>
        <v/>
      </c>
      <c r="I267" s="0" t="str">
        <f aca="false">IF($H267="","",IFERROR(INDEX('Chart of Accounts'!$C$2:$C$57,MATCH($H267,'Chart of Accounts'!$A$2:$A$57,0)),""))</f>
        <v/>
      </c>
      <c r="J267" s="0" t="str">
        <f aca="false">IF($H267="","",IFERROR(INDEX('Chart of Accounts'!$B$2:$B$57,MATCH($H267,'Chart of Accounts'!$A$2:$A$57,0)),""))</f>
        <v/>
      </c>
      <c r="K267" s="0" t="str">
        <f aca="false">IF($F267="","",IFERROR(INDEX('Chart of Accounts'!$B$2:$B$57,MATCH($F267,'Chart of Accounts'!$A$2:$A$57,0)),""))</f>
        <v/>
      </c>
    </row>
    <row r="268" customFormat="false" ht="15" hidden="false" customHeight="false" outlineLevel="0" collapsed="false">
      <c r="A268" s="40"/>
      <c r="B268" s="22"/>
      <c r="C268" s="41"/>
      <c r="D268" s="22"/>
      <c r="E268" s="22"/>
      <c r="F268" s="22"/>
      <c r="G268" s="22"/>
      <c r="H268" s="0" t="str">
        <f aca="false">IF($A268="","",IF($D268="","9999 Uncategorized",$D268))</f>
        <v/>
      </c>
      <c r="I268" s="0" t="str">
        <f aca="false">IF($H268="","",IFERROR(INDEX('Chart of Accounts'!$C$2:$C$57,MATCH($H268,'Chart of Accounts'!$A$2:$A$57,0)),""))</f>
        <v/>
      </c>
      <c r="J268" s="0" t="str">
        <f aca="false">IF($H268="","",IFERROR(INDEX('Chart of Accounts'!$B$2:$B$57,MATCH($H268,'Chart of Accounts'!$A$2:$A$57,0)),""))</f>
        <v/>
      </c>
      <c r="K268" s="0" t="str">
        <f aca="false">IF($F268="","",IFERROR(INDEX('Chart of Accounts'!$B$2:$B$57,MATCH($F268,'Chart of Accounts'!$A$2:$A$57,0)),""))</f>
        <v/>
      </c>
    </row>
    <row r="269" customFormat="false" ht="15" hidden="false" customHeight="false" outlineLevel="0" collapsed="false">
      <c r="A269" s="40"/>
      <c r="B269" s="22"/>
      <c r="C269" s="41"/>
      <c r="D269" s="22"/>
      <c r="E269" s="22"/>
      <c r="F269" s="22"/>
      <c r="G269" s="22"/>
      <c r="H269" s="0" t="str">
        <f aca="false">IF($A269="","",IF($D269="","9999 Uncategorized",$D269))</f>
        <v/>
      </c>
      <c r="I269" s="0" t="str">
        <f aca="false">IF($H269="","",IFERROR(INDEX('Chart of Accounts'!$C$2:$C$57,MATCH($H269,'Chart of Accounts'!$A$2:$A$57,0)),""))</f>
        <v/>
      </c>
      <c r="J269" s="0" t="str">
        <f aca="false">IF($H269="","",IFERROR(INDEX('Chart of Accounts'!$B$2:$B$57,MATCH($H269,'Chart of Accounts'!$A$2:$A$57,0)),""))</f>
        <v/>
      </c>
      <c r="K269" s="0" t="str">
        <f aca="false">IF($F269="","",IFERROR(INDEX('Chart of Accounts'!$B$2:$B$57,MATCH($F269,'Chart of Accounts'!$A$2:$A$57,0)),""))</f>
        <v/>
      </c>
    </row>
    <row r="270" customFormat="false" ht="15" hidden="false" customHeight="false" outlineLevel="0" collapsed="false">
      <c r="A270" s="40"/>
      <c r="B270" s="22"/>
      <c r="C270" s="41"/>
      <c r="D270" s="22"/>
      <c r="E270" s="22"/>
      <c r="F270" s="22"/>
      <c r="G270" s="22"/>
      <c r="H270" s="0" t="str">
        <f aca="false">IF($A270="","",IF($D270="","9999 Uncategorized",$D270))</f>
        <v/>
      </c>
      <c r="I270" s="0" t="str">
        <f aca="false">IF($H270="","",IFERROR(INDEX('Chart of Accounts'!$C$2:$C$57,MATCH($H270,'Chart of Accounts'!$A$2:$A$57,0)),""))</f>
        <v/>
      </c>
      <c r="J270" s="0" t="str">
        <f aca="false">IF($H270="","",IFERROR(INDEX('Chart of Accounts'!$B$2:$B$57,MATCH($H270,'Chart of Accounts'!$A$2:$A$57,0)),""))</f>
        <v/>
      </c>
      <c r="K270" s="0" t="str">
        <f aca="false">IF($F270="","",IFERROR(INDEX('Chart of Accounts'!$B$2:$B$57,MATCH($F270,'Chart of Accounts'!$A$2:$A$57,0)),""))</f>
        <v/>
      </c>
    </row>
    <row r="271" customFormat="false" ht="15" hidden="false" customHeight="false" outlineLevel="0" collapsed="false">
      <c r="A271" s="40"/>
      <c r="B271" s="22"/>
      <c r="C271" s="41"/>
      <c r="D271" s="22"/>
      <c r="E271" s="22"/>
      <c r="F271" s="22"/>
      <c r="G271" s="22"/>
      <c r="H271" s="0" t="str">
        <f aca="false">IF($A271="","",IF($D271="","9999 Uncategorized",$D271))</f>
        <v/>
      </c>
      <c r="I271" s="0" t="str">
        <f aca="false">IF($H271="","",IFERROR(INDEX('Chart of Accounts'!$C$2:$C$57,MATCH($H271,'Chart of Accounts'!$A$2:$A$57,0)),""))</f>
        <v/>
      </c>
      <c r="J271" s="0" t="str">
        <f aca="false">IF($H271="","",IFERROR(INDEX('Chart of Accounts'!$B$2:$B$57,MATCH($H271,'Chart of Accounts'!$A$2:$A$57,0)),""))</f>
        <v/>
      </c>
      <c r="K271" s="0" t="str">
        <f aca="false">IF($F271="","",IFERROR(INDEX('Chart of Accounts'!$B$2:$B$57,MATCH($F271,'Chart of Accounts'!$A$2:$A$57,0)),""))</f>
        <v/>
      </c>
    </row>
    <row r="272" customFormat="false" ht="15" hidden="false" customHeight="false" outlineLevel="0" collapsed="false">
      <c r="A272" s="40"/>
      <c r="B272" s="22"/>
      <c r="C272" s="41"/>
      <c r="D272" s="22"/>
      <c r="E272" s="22"/>
      <c r="F272" s="22"/>
      <c r="G272" s="22"/>
      <c r="H272" s="0" t="str">
        <f aca="false">IF($A272="","",IF($D272="","9999 Uncategorized",$D272))</f>
        <v/>
      </c>
      <c r="I272" s="0" t="str">
        <f aca="false">IF($H272="","",IFERROR(INDEX('Chart of Accounts'!$C$2:$C$57,MATCH($H272,'Chart of Accounts'!$A$2:$A$57,0)),""))</f>
        <v/>
      </c>
      <c r="J272" s="0" t="str">
        <f aca="false">IF($H272="","",IFERROR(INDEX('Chart of Accounts'!$B$2:$B$57,MATCH($H272,'Chart of Accounts'!$A$2:$A$57,0)),""))</f>
        <v/>
      </c>
      <c r="K272" s="0" t="str">
        <f aca="false">IF($F272="","",IFERROR(INDEX('Chart of Accounts'!$B$2:$B$57,MATCH($F272,'Chart of Accounts'!$A$2:$A$57,0)),""))</f>
        <v/>
      </c>
    </row>
    <row r="273" customFormat="false" ht="15" hidden="false" customHeight="false" outlineLevel="0" collapsed="false">
      <c r="A273" s="40"/>
      <c r="B273" s="22"/>
      <c r="C273" s="41"/>
      <c r="D273" s="22"/>
      <c r="E273" s="22"/>
      <c r="F273" s="22"/>
      <c r="G273" s="22"/>
      <c r="H273" s="0" t="str">
        <f aca="false">IF($A273="","",IF($D273="","9999 Uncategorized",$D273))</f>
        <v/>
      </c>
      <c r="I273" s="0" t="str">
        <f aca="false">IF($H273="","",IFERROR(INDEX('Chart of Accounts'!$C$2:$C$57,MATCH($H273,'Chart of Accounts'!$A$2:$A$57,0)),""))</f>
        <v/>
      </c>
      <c r="J273" s="0" t="str">
        <f aca="false">IF($H273="","",IFERROR(INDEX('Chart of Accounts'!$B$2:$B$57,MATCH($H273,'Chart of Accounts'!$A$2:$A$57,0)),""))</f>
        <v/>
      </c>
      <c r="K273" s="0" t="str">
        <f aca="false">IF($F273="","",IFERROR(INDEX('Chart of Accounts'!$B$2:$B$57,MATCH($F273,'Chart of Accounts'!$A$2:$A$57,0)),""))</f>
        <v/>
      </c>
    </row>
    <row r="274" customFormat="false" ht="15" hidden="false" customHeight="false" outlineLevel="0" collapsed="false">
      <c r="A274" s="40"/>
      <c r="B274" s="22"/>
      <c r="C274" s="41"/>
      <c r="D274" s="22"/>
      <c r="E274" s="22"/>
      <c r="F274" s="22"/>
      <c r="G274" s="22"/>
      <c r="H274" s="0" t="str">
        <f aca="false">IF($A274="","",IF($D274="","9999 Uncategorized",$D274))</f>
        <v/>
      </c>
      <c r="I274" s="0" t="str">
        <f aca="false">IF($H274="","",IFERROR(INDEX('Chart of Accounts'!$C$2:$C$57,MATCH($H274,'Chart of Accounts'!$A$2:$A$57,0)),""))</f>
        <v/>
      </c>
      <c r="J274" s="0" t="str">
        <f aca="false">IF($H274="","",IFERROR(INDEX('Chart of Accounts'!$B$2:$B$57,MATCH($H274,'Chart of Accounts'!$A$2:$A$57,0)),""))</f>
        <v/>
      </c>
      <c r="K274" s="0" t="str">
        <f aca="false">IF($F274="","",IFERROR(INDEX('Chart of Accounts'!$B$2:$B$57,MATCH($F274,'Chart of Accounts'!$A$2:$A$57,0)),""))</f>
        <v/>
      </c>
    </row>
    <row r="275" customFormat="false" ht="15" hidden="false" customHeight="false" outlineLevel="0" collapsed="false">
      <c r="A275" s="40"/>
      <c r="B275" s="22"/>
      <c r="C275" s="41"/>
      <c r="D275" s="22"/>
      <c r="E275" s="22"/>
      <c r="F275" s="22"/>
      <c r="G275" s="22"/>
      <c r="H275" s="0" t="str">
        <f aca="false">IF($A275="","",IF($D275="","9999 Uncategorized",$D275))</f>
        <v/>
      </c>
      <c r="I275" s="0" t="str">
        <f aca="false">IF($H275="","",IFERROR(INDEX('Chart of Accounts'!$C$2:$C$57,MATCH($H275,'Chart of Accounts'!$A$2:$A$57,0)),""))</f>
        <v/>
      </c>
      <c r="J275" s="0" t="str">
        <f aca="false">IF($H275="","",IFERROR(INDEX('Chart of Accounts'!$B$2:$B$57,MATCH($H275,'Chart of Accounts'!$A$2:$A$57,0)),""))</f>
        <v/>
      </c>
      <c r="K275" s="0" t="str">
        <f aca="false">IF($F275="","",IFERROR(INDEX('Chart of Accounts'!$B$2:$B$57,MATCH($F275,'Chart of Accounts'!$A$2:$A$57,0)),""))</f>
        <v/>
      </c>
    </row>
    <row r="276" customFormat="false" ht="15" hidden="false" customHeight="false" outlineLevel="0" collapsed="false">
      <c r="A276" s="40"/>
      <c r="B276" s="22"/>
      <c r="C276" s="41"/>
      <c r="D276" s="22"/>
      <c r="E276" s="22"/>
      <c r="F276" s="22"/>
      <c r="G276" s="22"/>
      <c r="H276" s="0" t="str">
        <f aca="false">IF($A276="","",IF($D276="","9999 Uncategorized",$D276))</f>
        <v/>
      </c>
      <c r="I276" s="0" t="str">
        <f aca="false">IF($H276="","",IFERROR(INDEX('Chart of Accounts'!$C$2:$C$57,MATCH($H276,'Chart of Accounts'!$A$2:$A$57,0)),""))</f>
        <v/>
      </c>
      <c r="J276" s="0" t="str">
        <f aca="false">IF($H276="","",IFERROR(INDEX('Chart of Accounts'!$B$2:$B$57,MATCH($H276,'Chart of Accounts'!$A$2:$A$57,0)),""))</f>
        <v/>
      </c>
      <c r="K276" s="0" t="str">
        <f aca="false">IF($F276="","",IFERROR(INDEX('Chart of Accounts'!$B$2:$B$57,MATCH($F276,'Chart of Accounts'!$A$2:$A$57,0)),""))</f>
        <v/>
      </c>
    </row>
    <row r="277" customFormat="false" ht="15" hidden="false" customHeight="false" outlineLevel="0" collapsed="false">
      <c r="A277" s="40"/>
      <c r="B277" s="22"/>
      <c r="C277" s="41"/>
      <c r="D277" s="22"/>
      <c r="E277" s="22"/>
      <c r="F277" s="22"/>
      <c r="G277" s="22"/>
      <c r="H277" s="0" t="str">
        <f aca="false">IF($A277="","",IF($D277="","9999 Uncategorized",$D277))</f>
        <v/>
      </c>
      <c r="I277" s="0" t="str">
        <f aca="false">IF($H277="","",IFERROR(INDEX('Chart of Accounts'!$C$2:$C$57,MATCH($H277,'Chart of Accounts'!$A$2:$A$57,0)),""))</f>
        <v/>
      </c>
      <c r="J277" s="0" t="str">
        <f aca="false">IF($H277="","",IFERROR(INDEX('Chart of Accounts'!$B$2:$B$57,MATCH($H277,'Chart of Accounts'!$A$2:$A$57,0)),""))</f>
        <v/>
      </c>
      <c r="K277" s="0" t="str">
        <f aca="false">IF($F277="","",IFERROR(INDEX('Chart of Accounts'!$B$2:$B$57,MATCH($F277,'Chart of Accounts'!$A$2:$A$57,0)),""))</f>
        <v/>
      </c>
    </row>
    <row r="278" customFormat="false" ht="15" hidden="false" customHeight="false" outlineLevel="0" collapsed="false">
      <c r="A278" s="40"/>
      <c r="B278" s="22"/>
      <c r="C278" s="41"/>
      <c r="D278" s="22"/>
      <c r="E278" s="22"/>
      <c r="F278" s="22"/>
      <c r="G278" s="22"/>
      <c r="H278" s="0" t="str">
        <f aca="false">IF($A278="","",IF($D278="","9999 Uncategorized",$D278))</f>
        <v/>
      </c>
      <c r="I278" s="0" t="str">
        <f aca="false">IF($H278="","",IFERROR(INDEX('Chart of Accounts'!$C$2:$C$57,MATCH($H278,'Chart of Accounts'!$A$2:$A$57,0)),""))</f>
        <v/>
      </c>
      <c r="J278" s="0" t="str">
        <f aca="false">IF($H278="","",IFERROR(INDEX('Chart of Accounts'!$B$2:$B$57,MATCH($H278,'Chart of Accounts'!$A$2:$A$57,0)),""))</f>
        <v/>
      </c>
      <c r="K278" s="0" t="str">
        <f aca="false">IF($F278="","",IFERROR(INDEX('Chart of Accounts'!$B$2:$B$57,MATCH($F278,'Chart of Accounts'!$A$2:$A$57,0)),""))</f>
        <v/>
      </c>
    </row>
    <row r="279" customFormat="false" ht="15" hidden="false" customHeight="false" outlineLevel="0" collapsed="false">
      <c r="A279" s="40"/>
      <c r="B279" s="22"/>
      <c r="C279" s="41"/>
      <c r="D279" s="22"/>
      <c r="E279" s="22"/>
      <c r="F279" s="22"/>
      <c r="G279" s="22"/>
      <c r="H279" s="0" t="str">
        <f aca="false">IF($A279="","",IF($D279="","9999 Uncategorized",$D279))</f>
        <v/>
      </c>
      <c r="I279" s="0" t="str">
        <f aca="false">IF($H279="","",IFERROR(INDEX('Chart of Accounts'!$C$2:$C$57,MATCH($H279,'Chart of Accounts'!$A$2:$A$57,0)),""))</f>
        <v/>
      </c>
      <c r="J279" s="0" t="str">
        <f aca="false">IF($H279="","",IFERROR(INDEX('Chart of Accounts'!$B$2:$B$57,MATCH($H279,'Chart of Accounts'!$A$2:$A$57,0)),""))</f>
        <v/>
      </c>
      <c r="K279" s="0" t="str">
        <f aca="false">IF($F279="","",IFERROR(INDEX('Chart of Accounts'!$B$2:$B$57,MATCH($F279,'Chart of Accounts'!$A$2:$A$57,0)),""))</f>
        <v/>
      </c>
    </row>
    <row r="280" customFormat="false" ht="15" hidden="false" customHeight="false" outlineLevel="0" collapsed="false">
      <c r="A280" s="40"/>
      <c r="B280" s="22"/>
      <c r="C280" s="41"/>
      <c r="D280" s="22"/>
      <c r="E280" s="22"/>
      <c r="F280" s="22"/>
      <c r="G280" s="22"/>
      <c r="H280" s="0" t="str">
        <f aca="false">IF($A280="","",IF($D280="","9999 Uncategorized",$D280))</f>
        <v/>
      </c>
      <c r="I280" s="0" t="str">
        <f aca="false">IF($H280="","",IFERROR(INDEX('Chart of Accounts'!$C$2:$C$57,MATCH($H280,'Chart of Accounts'!$A$2:$A$57,0)),""))</f>
        <v/>
      </c>
      <c r="J280" s="0" t="str">
        <f aca="false">IF($H280="","",IFERROR(INDEX('Chart of Accounts'!$B$2:$B$57,MATCH($H280,'Chart of Accounts'!$A$2:$A$57,0)),""))</f>
        <v/>
      </c>
      <c r="K280" s="0" t="str">
        <f aca="false">IF($F280="","",IFERROR(INDEX('Chart of Accounts'!$B$2:$B$57,MATCH($F280,'Chart of Accounts'!$A$2:$A$57,0)),""))</f>
        <v/>
      </c>
    </row>
    <row r="281" customFormat="false" ht="15" hidden="false" customHeight="false" outlineLevel="0" collapsed="false">
      <c r="A281" s="40"/>
      <c r="B281" s="22"/>
      <c r="C281" s="41"/>
      <c r="D281" s="22"/>
      <c r="E281" s="22"/>
      <c r="F281" s="22"/>
      <c r="G281" s="22"/>
      <c r="H281" s="0" t="str">
        <f aca="false">IF($A281="","",IF($D281="","9999 Uncategorized",$D281))</f>
        <v/>
      </c>
      <c r="I281" s="0" t="str">
        <f aca="false">IF($H281="","",IFERROR(INDEX('Chart of Accounts'!$C$2:$C$57,MATCH($H281,'Chart of Accounts'!$A$2:$A$57,0)),""))</f>
        <v/>
      </c>
      <c r="J281" s="0" t="str">
        <f aca="false">IF($H281="","",IFERROR(INDEX('Chart of Accounts'!$B$2:$B$57,MATCH($H281,'Chart of Accounts'!$A$2:$A$57,0)),""))</f>
        <v/>
      </c>
      <c r="K281" s="0" t="str">
        <f aca="false">IF($F281="","",IFERROR(INDEX('Chart of Accounts'!$B$2:$B$57,MATCH($F281,'Chart of Accounts'!$A$2:$A$57,0)),""))</f>
        <v/>
      </c>
    </row>
    <row r="282" customFormat="false" ht="15" hidden="false" customHeight="false" outlineLevel="0" collapsed="false">
      <c r="A282" s="40"/>
      <c r="B282" s="22"/>
      <c r="C282" s="41"/>
      <c r="D282" s="22"/>
      <c r="E282" s="22"/>
      <c r="F282" s="22"/>
      <c r="G282" s="22"/>
      <c r="H282" s="0" t="str">
        <f aca="false">IF($A282="","",IF($D282="","9999 Uncategorized",$D282))</f>
        <v/>
      </c>
      <c r="I282" s="0" t="str">
        <f aca="false">IF($H282="","",IFERROR(INDEX('Chart of Accounts'!$C$2:$C$57,MATCH($H282,'Chart of Accounts'!$A$2:$A$57,0)),""))</f>
        <v/>
      </c>
      <c r="J282" s="0" t="str">
        <f aca="false">IF($H282="","",IFERROR(INDEX('Chart of Accounts'!$B$2:$B$57,MATCH($H282,'Chart of Accounts'!$A$2:$A$57,0)),""))</f>
        <v/>
      </c>
      <c r="K282" s="0" t="str">
        <f aca="false">IF($F282="","",IFERROR(INDEX('Chart of Accounts'!$B$2:$B$57,MATCH($F282,'Chart of Accounts'!$A$2:$A$57,0)),""))</f>
        <v/>
      </c>
    </row>
    <row r="283" customFormat="false" ht="15" hidden="false" customHeight="false" outlineLevel="0" collapsed="false">
      <c r="A283" s="40"/>
      <c r="B283" s="22"/>
      <c r="C283" s="41"/>
      <c r="D283" s="22"/>
      <c r="E283" s="22"/>
      <c r="F283" s="22"/>
      <c r="G283" s="22"/>
      <c r="H283" s="0" t="str">
        <f aca="false">IF($A283="","",IF($D283="","9999 Uncategorized",$D283))</f>
        <v/>
      </c>
      <c r="I283" s="0" t="str">
        <f aca="false">IF($H283="","",IFERROR(INDEX('Chart of Accounts'!$C$2:$C$57,MATCH($H283,'Chart of Accounts'!$A$2:$A$57,0)),""))</f>
        <v/>
      </c>
      <c r="J283" s="0" t="str">
        <f aca="false">IF($H283="","",IFERROR(INDEX('Chart of Accounts'!$B$2:$B$57,MATCH($H283,'Chart of Accounts'!$A$2:$A$57,0)),""))</f>
        <v/>
      </c>
      <c r="K283" s="0" t="str">
        <f aca="false">IF($F283="","",IFERROR(INDEX('Chart of Accounts'!$B$2:$B$57,MATCH($F283,'Chart of Accounts'!$A$2:$A$57,0)),""))</f>
        <v/>
      </c>
    </row>
    <row r="284" customFormat="false" ht="15" hidden="false" customHeight="false" outlineLevel="0" collapsed="false">
      <c r="A284" s="40"/>
      <c r="B284" s="22"/>
      <c r="C284" s="41"/>
      <c r="D284" s="22"/>
      <c r="E284" s="22"/>
      <c r="F284" s="22"/>
      <c r="G284" s="22"/>
      <c r="H284" s="0" t="str">
        <f aca="false">IF($A284="","",IF($D284="","9999 Uncategorized",$D284))</f>
        <v/>
      </c>
      <c r="I284" s="0" t="str">
        <f aca="false">IF($H284="","",IFERROR(INDEX('Chart of Accounts'!$C$2:$C$57,MATCH($H284,'Chart of Accounts'!$A$2:$A$57,0)),""))</f>
        <v/>
      </c>
      <c r="J284" s="0" t="str">
        <f aca="false">IF($H284="","",IFERROR(INDEX('Chart of Accounts'!$B$2:$B$57,MATCH($H284,'Chart of Accounts'!$A$2:$A$57,0)),""))</f>
        <v/>
      </c>
      <c r="K284" s="0" t="str">
        <f aca="false">IF($F284="","",IFERROR(INDEX('Chart of Accounts'!$B$2:$B$57,MATCH($F284,'Chart of Accounts'!$A$2:$A$57,0)),""))</f>
        <v/>
      </c>
    </row>
    <row r="285" customFormat="false" ht="15" hidden="false" customHeight="false" outlineLevel="0" collapsed="false">
      <c r="A285" s="40"/>
      <c r="B285" s="22"/>
      <c r="C285" s="41"/>
      <c r="D285" s="22"/>
      <c r="E285" s="22"/>
      <c r="F285" s="22"/>
      <c r="G285" s="22"/>
      <c r="H285" s="0" t="str">
        <f aca="false">IF($A285="","",IF($D285="","9999 Uncategorized",$D285))</f>
        <v/>
      </c>
      <c r="I285" s="0" t="str">
        <f aca="false">IF($H285="","",IFERROR(INDEX('Chart of Accounts'!$C$2:$C$57,MATCH($H285,'Chart of Accounts'!$A$2:$A$57,0)),""))</f>
        <v/>
      </c>
      <c r="J285" s="0" t="str">
        <f aca="false">IF($H285="","",IFERROR(INDEX('Chart of Accounts'!$B$2:$B$57,MATCH($H285,'Chart of Accounts'!$A$2:$A$57,0)),""))</f>
        <v/>
      </c>
      <c r="K285" s="0" t="str">
        <f aca="false">IF($F285="","",IFERROR(INDEX('Chart of Accounts'!$B$2:$B$57,MATCH($F285,'Chart of Accounts'!$A$2:$A$57,0)),""))</f>
        <v/>
      </c>
    </row>
    <row r="286" customFormat="false" ht="15" hidden="false" customHeight="false" outlineLevel="0" collapsed="false">
      <c r="A286" s="40"/>
      <c r="B286" s="22"/>
      <c r="C286" s="41"/>
      <c r="D286" s="22"/>
      <c r="E286" s="22"/>
      <c r="F286" s="22"/>
      <c r="G286" s="22"/>
      <c r="H286" s="0" t="str">
        <f aca="false">IF($A286="","",IF($D286="","9999 Uncategorized",$D286))</f>
        <v/>
      </c>
      <c r="I286" s="0" t="str">
        <f aca="false">IF($H286="","",IFERROR(INDEX('Chart of Accounts'!$C$2:$C$57,MATCH($H286,'Chart of Accounts'!$A$2:$A$57,0)),""))</f>
        <v/>
      </c>
      <c r="J286" s="0" t="str">
        <f aca="false">IF($H286="","",IFERROR(INDEX('Chart of Accounts'!$B$2:$B$57,MATCH($H286,'Chart of Accounts'!$A$2:$A$57,0)),""))</f>
        <v/>
      </c>
      <c r="K286" s="0" t="str">
        <f aca="false">IF($F286="","",IFERROR(INDEX('Chart of Accounts'!$B$2:$B$57,MATCH($F286,'Chart of Accounts'!$A$2:$A$57,0)),""))</f>
        <v/>
      </c>
    </row>
    <row r="287" customFormat="false" ht="15" hidden="false" customHeight="false" outlineLevel="0" collapsed="false">
      <c r="A287" s="40"/>
      <c r="B287" s="22"/>
      <c r="C287" s="41"/>
      <c r="D287" s="22"/>
      <c r="E287" s="22"/>
      <c r="F287" s="22"/>
      <c r="G287" s="22"/>
      <c r="H287" s="0" t="str">
        <f aca="false">IF($A287="","",IF($D287="","9999 Uncategorized",$D287))</f>
        <v/>
      </c>
      <c r="I287" s="0" t="str">
        <f aca="false">IF($H287="","",IFERROR(INDEX('Chart of Accounts'!$C$2:$C$57,MATCH($H287,'Chart of Accounts'!$A$2:$A$57,0)),""))</f>
        <v/>
      </c>
      <c r="J287" s="0" t="str">
        <f aca="false">IF($H287="","",IFERROR(INDEX('Chart of Accounts'!$B$2:$B$57,MATCH($H287,'Chart of Accounts'!$A$2:$A$57,0)),""))</f>
        <v/>
      </c>
      <c r="K287" s="0" t="str">
        <f aca="false">IF($F287="","",IFERROR(INDEX('Chart of Accounts'!$B$2:$B$57,MATCH($F287,'Chart of Accounts'!$A$2:$A$57,0)),""))</f>
        <v/>
      </c>
    </row>
    <row r="288" customFormat="false" ht="15" hidden="false" customHeight="false" outlineLevel="0" collapsed="false">
      <c r="A288" s="40"/>
      <c r="B288" s="22"/>
      <c r="C288" s="41"/>
      <c r="D288" s="22"/>
      <c r="E288" s="22"/>
      <c r="F288" s="22"/>
      <c r="G288" s="22"/>
      <c r="H288" s="0" t="str">
        <f aca="false">IF($A288="","",IF($D288="","9999 Uncategorized",$D288))</f>
        <v/>
      </c>
      <c r="I288" s="0" t="str">
        <f aca="false">IF($H288="","",IFERROR(INDEX('Chart of Accounts'!$C$2:$C$57,MATCH($H288,'Chart of Accounts'!$A$2:$A$57,0)),""))</f>
        <v/>
      </c>
      <c r="J288" s="0" t="str">
        <f aca="false">IF($H288="","",IFERROR(INDEX('Chart of Accounts'!$B$2:$B$57,MATCH($H288,'Chart of Accounts'!$A$2:$A$57,0)),""))</f>
        <v/>
      </c>
      <c r="K288" s="0" t="str">
        <f aca="false">IF($F288="","",IFERROR(INDEX('Chart of Accounts'!$B$2:$B$57,MATCH($F288,'Chart of Accounts'!$A$2:$A$57,0)),""))</f>
        <v/>
      </c>
    </row>
    <row r="289" customFormat="false" ht="15" hidden="false" customHeight="false" outlineLevel="0" collapsed="false">
      <c r="A289" s="40"/>
      <c r="B289" s="22"/>
      <c r="C289" s="41"/>
      <c r="D289" s="22"/>
      <c r="E289" s="22"/>
      <c r="F289" s="22"/>
      <c r="G289" s="22"/>
      <c r="H289" s="0" t="str">
        <f aca="false">IF($A289="","",IF($D289="","9999 Uncategorized",$D289))</f>
        <v/>
      </c>
      <c r="I289" s="0" t="str">
        <f aca="false">IF($H289="","",IFERROR(INDEX('Chart of Accounts'!$C$2:$C$57,MATCH($H289,'Chart of Accounts'!$A$2:$A$57,0)),""))</f>
        <v/>
      </c>
      <c r="J289" s="0" t="str">
        <f aca="false">IF($H289="","",IFERROR(INDEX('Chart of Accounts'!$B$2:$B$57,MATCH($H289,'Chart of Accounts'!$A$2:$A$57,0)),""))</f>
        <v/>
      </c>
      <c r="K289" s="0" t="str">
        <f aca="false">IF($F289="","",IFERROR(INDEX('Chart of Accounts'!$B$2:$B$57,MATCH($F289,'Chart of Accounts'!$A$2:$A$57,0)),""))</f>
        <v/>
      </c>
    </row>
    <row r="290" customFormat="false" ht="15" hidden="false" customHeight="false" outlineLevel="0" collapsed="false">
      <c r="A290" s="40"/>
      <c r="B290" s="22"/>
      <c r="C290" s="41"/>
      <c r="D290" s="22"/>
      <c r="E290" s="22"/>
      <c r="F290" s="22"/>
      <c r="G290" s="22"/>
      <c r="H290" s="0" t="str">
        <f aca="false">IF($A290="","",IF($D290="","9999 Uncategorized",$D290))</f>
        <v/>
      </c>
      <c r="I290" s="0" t="str">
        <f aca="false">IF($H290="","",IFERROR(INDEX('Chart of Accounts'!$C$2:$C$57,MATCH($H290,'Chart of Accounts'!$A$2:$A$57,0)),""))</f>
        <v/>
      </c>
      <c r="J290" s="0" t="str">
        <f aca="false">IF($H290="","",IFERROR(INDEX('Chart of Accounts'!$B$2:$B$57,MATCH($H290,'Chart of Accounts'!$A$2:$A$57,0)),""))</f>
        <v/>
      </c>
      <c r="K290" s="0" t="str">
        <f aca="false">IF($F290="","",IFERROR(INDEX('Chart of Accounts'!$B$2:$B$57,MATCH($F290,'Chart of Accounts'!$A$2:$A$57,0)),""))</f>
        <v/>
      </c>
    </row>
    <row r="291" customFormat="false" ht="15" hidden="false" customHeight="false" outlineLevel="0" collapsed="false">
      <c r="A291" s="40"/>
      <c r="B291" s="22"/>
      <c r="C291" s="41"/>
      <c r="D291" s="22"/>
      <c r="E291" s="22"/>
      <c r="F291" s="22"/>
      <c r="G291" s="22"/>
      <c r="H291" s="0" t="str">
        <f aca="false">IF($A291="","",IF($D291="","9999 Uncategorized",$D291))</f>
        <v/>
      </c>
      <c r="I291" s="0" t="str">
        <f aca="false">IF($H291="","",IFERROR(INDEX('Chart of Accounts'!$C$2:$C$57,MATCH($H291,'Chart of Accounts'!$A$2:$A$57,0)),""))</f>
        <v/>
      </c>
      <c r="J291" s="0" t="str">
        <f aca="false">IF($H291="","",IFERROR(INDEX('Chart of Accounts'!$B$2:$B$57,MATCH($H291,'Chart of Accounts'!$A$2:$A$57,0)),""))</f>
        <v/>
      </c>
      <c r="K291" s="0" t="str">
        <f aca="false">IF($F291="","",IFERROR(INDEX('Chart of Accounts'!$B$2:$B$57,MATCH($F291,'Chart of Accounts'!$A$2:$A$57,0)),""))</f>
        <v/>
      </c>
    </row>
    <row r="292" customFormat="false" ht="15" hidden="false" customHeight="false" outlineLevel="0" collapsed="false">
      <c r="A292" s="40"/>
      <c r="B292" s="22"/>
      <c r="C292" s="41"/>
      <c r="D292" s="22"/>
      <c r="E292" s="22"/>
      <c r="F292" s="22"/>
      <c r="G292" s="22"/>
      <c r="H292" s="0" t="str">
        <f aca="false">IF($A292="","",IF($D292="","9999 Uncategorized",$D292))</f>
        <v/>
      </c>
      <c r="I292" s="0" t="str">
        <f aca="false">IF($H292="","",IFERROR(INDEX('Chart of Accounts'!$C$2:$C$57,MATCH($H292,'Chart of Accounts'!$A$2:$A$57,0)),""))</f>
        <v/>
      </c>
      <c r="J292" s="0" t="str">
        <f aca="false">IF($H292="","",IFERROR(INDEX('Chart of Accounts'!$B$2:$B$57,MATCH($H292,'Chart of Accounts'!$A$2:$A$57,0)),""))</f>
        <v/>
      </c>
      <c r="K292" s="0" t="str">
        <f aca="false">IF($F292="","",IFERROR(INDEX('Chart of Accounts'!$B$2:$B$57,MATCH($F292,'Chart of Accounts'!$A$2:$A$57,0)),""))</f>
        <v/>
      </c>
    </row>
    <row r="293" customFormat="false" ht="15" hidden="false" customHeight="false" outlineLevel="0" collapsed="false">
      <c r="A293" s="40"/>
      <c r="B293" s="22"/>
      <c r="C293" s="41"/>
      <c r="D293" s="22"/>
      <c r="E293" s="22"/>
      <c r="F293" s="22"/>
      <c r="G293" s="22"/>
      <c r="H293" s="0" t="str">
        <f aca="false">IF($A293="","",IF($D293="","9999 Uncategorized",$D293))</f>
        <v/>
      </c>
      <c r="I293" s="0" t="str">
        <f aca="false">IF($H293="","",IFERROR(INDEX('Chart of Accounts'!$C$2:$C$57,MATCH($H293,'Chart of Accounts'!$A$2:$A$57,0)),""))</f>
        <v/>
      </c>
      <c r="J293" s="0" t="str">
        <f aca="false">IF($H293="","",IFERROR(INDEX('Chart of Accounts'!$B$2:$B$57,MATCH($H293,'Chart of Accounts'!$A$2:$A$57,0)),""))</f>
        <v/>
      </c>
      <c r="K293" s="0" t="str">
        <f aca="false">IF($F293="","",IFERROR(INDEX('Chart of Accounts'!$B$2:$B$57,MATCH($F293,'Chart of Accounts'!$A$2:$A$57,0)),""))</f>
        <v/>
      </c>
    </row>
    <row r="294" customFormat="false" ht="15" hidden="false" customHeight="false" outlineLevel="0" collapsed="false">
      <c r="A294" s="40"/>
      <c r="B294" s="22"/>
      <c r="C294" s="41"/>
      <c r="D294" s="22"/>
      <c r="E294" s="22"/>
      <c r="F294" s="22"/>
      <c r="G294" s="22"/>
      <c r="H294" s="0" t="str">
        <f aca="false">IF($A294="","",IF($D294="","9999 Uncategorized",$D294))</f>
        <v/>
      </c>
      <c r="I294" s="0" t="str">
        <f aca="false">IF($H294="","",IFERROR(INDEX('Chart of Accounts'!$C$2:$C$57,MATCH($H294,'Chart of Accounts'!$A$2:$A$57,0)),""))</f>
        <v/>
      </c>
      <c r="J294" s="0" t="str">
        <f aca="false">IF($H294="","",IFERROR(INDEX('Chart of Accounts'!$B$2:$B$57,MATCH($H294,'Chart of Accounts'!$A$2:$A$57,0)),""))</f>
        <v/>
      </c>
      <c r="K294" s="0" t="str">
        <f aca="false">IF($F294="","",IFERROR(INDEX('Chart of Accounts'!$B$2:$B$57,MATCH($F294,'Chart of Accounts'!$A$2:$A$57,0)),""))</f>
        <v/>
      </c>
    </row>
    <row r="295" customFormat="false" ht="15" hidden="false" customHeight="false" outlineLevel="0" collapsed="false">
      <c r="A295" s="40"/>
      <c r="B295" s="22"/>
      <c r="C295" s="41"/>
      <c r="D295" s="22"/>
      <c r="E295" s="22"/>
      <c r="F295" s="22"/>
      <c r="G295" s="22"/>
      <c r="H295" s="0" t="str">
        <f aca="false">IF($A295="","",IF($D295="","9999 Uncategorized",$D295))</f>
        <v/>
      </c>
      <c r="I295" s="0" t="str">
        <f aca="false">IF($H295="","",IFERROR(INDEX('Chart of Accounts'!$C$2:$C$57,MATCH($H295,'Chart of Accounts'!$A$2:$A$57,0)),""))</f>
        <v/>
      </c>
      <c r="J295" s="0" t="str">
        <f aca="false">IF($H295="","",IFERROR(INDEX('Chart of Accounts'!$B$2:$B$57,MATCH($H295,'Chart of Accounts'!$A$2:$A$57,0)),""))</f>
        <v/>
      </c>
      <c r="K295" s="0" t="str">
        <f aca="false">IF($F295="","",IFERROR(INDEX('Chart of Accounts'!$B$2:$B$57,MATCH($F295,'Chart of Accounts'!$A$2:$A$57,0)),""))</f>
        <v/>
      </c>
    </row>
    <row r="296" customFormat="false" ht="15" hidden="false" customHeight="false" outlineLevel="0" collapsed="false">
      <c r="A296" s="40"/>
      <c r="B296" s="22"/>
      <c r="C296" s="41"/>
      <c r="D296" s="22"/>
      <c r="E296" s="22"/>
      <c r="F296" s="22"/>
      <c r="G296" s="22"/>
      <c r="H296" s="0" t="str">
        <f aca="false">IF($A296="","",IF($D296="","9999 Uncategorized",$D296))</f>
        <v/>
      </c>
      <c r="I296" s="0" t="str">
        <f aca="false">IF($H296="","",IFERROR(INDEX('Chart of Accounts'!$C$2:$C$57,MATCH($H296,'Chart of Accounts'!$A$2:$A$57,0)),""))</f>
        <v/>
      </c>
      <c r="J296" s="0" t="str">
        <f aca="false">IF($H296="","",IFERROR(INDEX('Chart of Accounts'!$B$2:$B$57,MATCH($H296,'Chart of Accounts'!$A$2:$A$57,0)),""))</f>
        <v/>
      </c>
      <c r="K296" s="0" t="str">
        <f aca="false">IF($F296="","",IFERROR(INDEX('Chart of Accounts'!$B$2:$B$57,MATCH($F296,'Chart of Accounts'!$A$2:$A$57,0)),""))</f>
        <v/>
      </c>
    </row>
    <row r="297" customFormat="false" ht="15" hidden="false" customHeight="false" outlineLevel="0" collapsed="false">
      <c r="A297" s="40"/>
      <c r="B297" s="22"/>
      <c r="C297" s="41"/>
      <c r="D297" s="22"/>
      <c r="E297" s="22"/>
      <c r="F297" s="22"/>
      <c r="G297" s="22"/>
      <c r="H297" s="0" t="str">
        <f aca="false">IF($A297="","",IF($D297="","9999 Uncategorized",$D297))</f>
        <v/>
      </c>
      <c r="I297" s="0" t="str">
        <f aca="false">IF($H297="","",IFERROR(INDEX('Chart of Accounts'!$C$2:$C$57,MATCH($H297,'Chart of Accounts'!$A$2:$A$57,0)),""))</f>
        <v/>
      </c>
      <c r="J297" s="0" t="str">
        <f aca="false">IF($H297="","",IFERROR(INDEX('Chart of Accounts'!$B$2:$B$57,MATCH($H297,'Chart of Accounts'!$A$2:$A$57,0)),""))</f>
        <v/>
      </c>
      <c r="K297" s="0" t="str">
        <f aca="false">IF($F297="","",IFERROR(INDEX('Chart of Accounts'!$B$2:$B$57,MATCH($F297,'Chart of Accounts'!$A$2:$A$57,0)),""))</f>
        <v/>
      </c>
    </row>
    <row r="298" customFormat="false" ht="15" hidden="false" customHeight="false" outlineLevel="0" collapsed="false">
      <c r="A298" s="40"/>
      <c r="B298" s="22"/>
      <c r="C298" s="41"/>
      <c r="D298" s="22"/>
      <c r="E298" s="22"/>
      <c r="F298" s="22"/>
      <c r="G298" s="22"/>
      <c r="H298" s="0" t="str">
        <f aca="false">IF($A298="","",IF($D298="","9999 Uncategorized",$D298))</f>
        <v/>
      </c>
      <c r="I298" s="0" t="str">
        <f aca="false">IF($H298="","",IFERROR(INDEX('Chart of Accounts'!$C$2:$C$57,MATCH($H298,'Chart of Accounts'!$A$2:$A$57,0)),""))</f>
        <v/>
      </c>
      <c r="J298" s="0" t="str">
        <f aca="false">IF($H298="","",IFERROR(INDEX('Chart of Accounts'!$B$2:$B$57,MATCH($H298,'Chart of Accounts'!$A$2:$A$57,0)),""))</f>
        <v/>
      </c>
      <c r="K298" s="0" t="str">
        <f aca="false">IF($F298="","",IFERROR(INDEX('Chart of Accounts'!$B$2:$B$57,MATCH($F298,'Chart of Accounts'!$A$2:$A$57,0)),""))</f>
        <v/>
      </c>
    </row>
    <row r="299" customFormat="false" ht="15" hidden="false" customHeight="false" outlineLevel="0" collapsed="false">
      <c r="A299" s="40"/>
      <c r="B299" s="22"/>
      <c r="C299" s="41"/>
      <c r="D299" s="22"/>
      <c r="E299" s="22"/>
      <c r="F299" s="22"/>
      <c r="G299" s="22"/>
      <c r="H299" s="0" t="str">
        <f aca="false">IF($A299="","",IF($D299="","9999 Uncategorized",$D299))</f>
        <v/>
      </c>
      <c r="I299" s="0" t="str">
        <f aca="false">IF($H299="","",IFERROR(INDEX('Chart of Accounts'!$C$2:$C$57,MATCH($H299,'Chart of Accounts'!$A$2:$A$57,0)),""))</f>
        <v/>
      </c>
      <c r="J299" s="0" t="str">
        <f aca="false">IF($H299="","",IFERROR(INDEX('Chart of Accounts'!$B$2:$B$57,MATCH($H299,'Chart of Accounts'!$A$2:$A$57,0)),""))</f>
        <v/>
      </c>
      <c r="K299" s="0" t="str">
        <f aca="false">IF($F299="","",IFERROR(INDEX('Chart of Accounts'!$B$2:$B$57,MATCH($F299,'Chart of Accounts'!$A$2:$A$57,0)),""))</f>
        <v/>
      </c>
    </row>
    <row r="300" customFormat="false" ht="15" hidden="false" customHeight="false" outlineLevel="0" collapsed="false">
      <c r="A300" s="40"/>
      <c r="B300" s="22"/>
      <c r="C300" s="41"/>
      <c r="D300" s="22"/>
      <c r="E300" s="22"/>
      <c r="F300" s="22"/>
      <c r="G300" s="22"/>
      <c r="H300" s="0" t="str">
        <f aca="false">IF($A300="","",IF($D300="","9999 Uncategorized",$D300))</f>
        <v/>
      </c>
      <c r="I300" s="0" t="str">
        <f aca="false">IF($H300="","",IFERROR(INDEX('Chart of Accounts'!$C$2:$C$57,MATCH($H300,'Chart of Accounts'!$A$2:$A$57,0)),""))</f>
        <v/>
      </c>
      <c r="J300" s="0" t="str">
        <f aca="false">IF($H300="","",IFERROR(INDEX('Chart of Accounts'!$B$2:$B$57,MATCH($H300,'Chart of Accounts'!$A$2:$A$57,0)),""))</f>
        <v/>
      </c>
      <c r="K300" s="0" t="str">
        <f aca="false">IF($F300="","",IFERROR(INDEX('Chart of Accounts'!$B$2:$B$57,MATCH($F300,'Chart of Accounts'!$A$2:$A$57,0)),""))</f>
        <v/>
      </c>
    </row>
    <row r="301" customFormat="false" ht="15" hidden="false" customHeight="false" outlineLevel="0" collapsed="false">
      <c r="A301" s="40"/>
      <c r="B301" s="22"/>
      <c r="C301" s="41"/>
      <c r="D301" s="22"/>
      <c r="E301" s="22"/>
      <c r="F301" s="22"/>
      <c r="G301" s="22"/>
      <c r="H301" s="0" t="str">
        <f aca="false">IF($A301="","",IF($D301="","9999 Uncategorized",$D301))</f>
        <v/>
      </c>
      <c r="I301" s="0" t="str">
        <f aca="false">IF($H301="","",IFERROR(INDEX('Chart of Accounts'!$C$2:$C$57,MATCH($H301,'Chart of Accounts'!$A$2:$A$57,0)),""))</f>
        <v/>
      </c>
      <c r="J301" s="0" t="str">
        <f aca="false">IF($H301="","",IFERROR(INDEX('Chart of Accounts'!$B$2:$B$57,MATCH($H301,'Chart of Accounts'!$A$2:$A$57,0)),""))</f>
        <v/>
      </c>
      <c r="K301" s="0" t="str">
        <f aca="false">IF($F301="","",IFERROR(INDEX('Chart of Accounts'!$B$2:$B$57,MATCH($F301,'Chart of Accounts'!$A$2:$A$57,0)),""))</f>
        <v/>
      </c>
    </row>
    <row r="302" customFormat="false" ht="15" hidden="false" customHeight="false" outlineLevel="0" collapsed="false">
      <c r="A302" s="40"/>
      <c r="B302" s="22"/>
      <c r="C302" s="41"/>
      <c r="D302" s="22"/>
      <c r="E302" s="22"/>
      <c r="F302" s="22"/>
      <c r="G302" s="22"/>
      <c r="H302" s="0" t="str">
        <f aca="false">IF($A302="","",IF($D302="","9999 Uncategorized",$D302))</f>
        <v/>
      </c>
      <c r="I302" s="0" t="str">
        <f aca="false">IF($H302="","",IFERROR(INDEX('Chart of Accounts'!$C$2:$C$57,MATCH($H302,'Chart of Accounts'!$A$2:$A$57,0)),""))</f>
        <v/>
      </c>
      <c r="J302" s="0" t="str">
        <f aca="false">IF($H302="","",IFERROR(INDEX('Chart of Accounts'!$B$2:$B$57,MATCH($H302,'Chart of Accounts'!$A$2:$A$57,0)),""))</f>
        <v/>
      </c>
      <c r="K302" s="0" t="str">
        <f aca="false">IF($F302="","",IFERROR(INDEX('Chart of Accounts'!$B$2:$B$57,MATCH($F302,'Chart of Accounts'!$A$2:$A$57,0)),""))</f>
        <v/>
      </c>
    </row>
    <row r="303" customFormat="false" ht="15" hidden="false" customHeight="false" outlineLevel="0" collapsed="false">
      <c r="A303" s="40"/>
      <c r="B303" s="22"/>
      <c r="C303" s="41"/>
      <c r="D303" s="22"/>
      <c r="E303" s="22"/>
      <c r="F303" s="22"/>
      <c r="G303" s="22"/>
      <c r="H303" s="0" t="str">
        <f aca="false">IF($A303="","",IF($D303="","9999 Uncategorized",$D303))</f>
        <v/>
      </c>
      <c r="I303" s="0" t="str">
        <f aca="false">IF($H303="","",IFERROR(INDEX('Chart of Accounts'!$C$2:$C$57,MATCH($H303,'Chart of Accounts'!$A$2:$A$57,0)),""))</f>
        <v/>
      </c>
      <c r="J303" s="0" t="str">
        <f aca="false">IF($H303="","",IFERROR(INDEX('Chart of Accounts'!$B$2:$B$57,MATCH($H303,'Chart of Accounts'!$A$2:$A$57,0)),""))</f>
        <v/>
      </c>
      <c r="K303" s="0" t="str">
        <f aca="false">IF($F303="","",IFERROR(INDEX('Chart of Accounts'!$B$2:$B$57,MATCH($F303,'Chart of Accounts'!$A$2:$A$57,0)),""))</f>
        <v/>
      </c>
    </row>
    <row r="304" customFormat="false" ht="15" hidden="false" customHeight="false" outlineLevel="0" collapsed="false">
      <c r="A304" s="40"/>
      <c r="B304" s="22"/>
      <c r="C304" s="41"/>
      <c r="D304" s="22"/>
      <c r="E304" s="22"/>
      <c r="F304" s="22"/>
      <c r="G304" s="22"/>
      <c r="H304" s="0" t="str">
        <f aca="false">IF($A304="","",IF($D304="","9999 Uncategorized",$D304))</f>
        <v/>
      </c>
      <c r="I304" s="0" t="str">
        <f aca="false">IF($H304="","",IFERROR(INDEX('Chart of Accounts'!$C$2:$C$57,MATCH($H304,'Chart of Accounts'!$A$2:$A$57,0)),""))</f>
        <v/>
      </c>
      <c r="J304" s="0" t="str">
        <f aca="false">IF($H304="","",IFERROR(INDEX('Chart of Accounts'!$B$2:$B$57,MATCH($H304,'Chart of Accounts'!$A$2:$A$57,0)),""))</f>
        <v/>
      </c>
      <c r="K304" s="0" t="str">
        <f aca="false">IF($F304="","",IFERROR(INDEX('Chart of Accounts'!$B$2:$B$57,MATCH($F304,'Chart of Accounts'!$A$2:$A$57,0)),""))</f>
        <v/>
      </c>
    </row>
    <row r="305" customFormat="false" ht="15" hidden="false" customHeight="false" outlineLevel="0" collapsed="false">
      <c r="A305" s="40"/>
      <c r="B305" s="22"/>
      <c r="C305" s="41"/>
      <c r="D305" s="22"/>
      <c r="E305" s="22"/>
      <c r="F305" s="22"/>
      <c r="G305" s="22"/>
      <c r="H305" s="0" t="str">
        <f aca="false">IF($A305="","",IF($D305="","9999 Uncategorized",$D305))</f>
        <v/>
      </c>
      <c r="I305" s="0" t="str">
        <f aca="false">IF($H305="","",IFERROR(INDEX('Chart of Accounts'!$C$2:$C$57,MATCH($H305,'Chart of Accounts'!$A$2:$A$57,0)),""))</f>
        <v/>
      </c>
      <c r="J305" s="0" t="str">
        <f aca="false">IF($H305="","",IFERROR(INDEX('Chart of Accounts'!$B$2:$B$57,MATCH($H305,'Chart of Accounts'!$A$2:$A$57,0)),""))</f>
        <v/>
      </c>
      <c r="K305" s="0" t="str">
        <f aca="false">IF($F305="","",IFERROR(INDEX('Chart of Accounts'!$B$2:$B$57,MATCH($F305,'Chart of Accounts'!$A$2:$A$57,0)),""))</f>
        <v/>
      </c>
    </row>
    <row r="306" customFormat="false" ht="15" hidden="false" customHeight="false" outlineLevel="0" collapsed="false">
      <c r="A306" s="40"/>
      <c r="B306" s="22"/>
      <c r="C306" s="41"/>
      <c r="D306" s="22"/>
      <c r="E306" s="22"/>
      <c r="F306" s="22"/>
      <c r="G306" s="22"/>
      <c r="H306" s="0" t="str">
        <f aca="false">IF($A306="","",IF($D306="","9999 Uncategorized",$D306))</f>
        <v/>
      </c>
      <c r="I306" s="0" t="str">
        <f aca="false">IF($H306="","",IFERROR(INDEX('Chart of Accounts'!$C$2:$C$57,MATCH($H306,'Chart of Accounts'!$A$2:$A$57,0)),""))</f>
        <v/>
      </c>
      <c r="J306" s="0" t="str">
        <f aca="false">IF($H306="","",IFERROR(INDEX('Chart of Accounts'!$B$2:$B$57,MATCH($H306,'Chart of Accounts'!$A$2:$A$57,0)),""))</f>
        <v/>
      </c>
      <c r="K306" s="0" t="str">
        <f aca="false">IF($F306="","",IFERROR(INDEX('Chart of Accounts'!$B$2:$B$57,MATCH($F306,'Chart of Accounts'!$A$2:$A$57,0)),""))</f>
        <v/>
      </c>
    </row>
    <row r="307" customFormat="false" ht="15" hidden="false" customHeight="false" outlineLevel="0" collapsed="false">
      <c r="A307" s="40"/>
      <c r="B307" s="22"/>
      <c r="C307" s="41"/>
      <c r="D307" s="22"/>
      <c r="E307" s="22"/>
      <c r="F307" s="22"/>
      <c r="G307" s="22"/>
      <c r="H307" s="0" t="str">
        <f aca="false">IF($A307="","",IF($D307="","9999 Uncategorized",$D307))</f>
        <v/>
      </c>
      <c r="I307" s="0" t="str">
        <f aca="false">IF($H307="","",IFERROR(INDEX('Chart of Accounts'!$C$2:$C$57,MATCH($H307,'Chart of Accounts'!$A$2:$A$57,0)),""))</f>
        <v/>
      </c>
      <c r="J307" s="0" t="str">
        <f aca="false">IF($H307="","",IFERROR(INDEX('Chart of Accounts'!$B$2:$B$57,MATCH($H307,'Chart of Accounts'!$A$2:$A$57,0)),""))</f>
        <v/>
      </c>
      <c r="K307" s="0" t="str">
        <f aca="false">IF($F307="","",IFERROR(INDEX('Chart of Accounts'!$B$2:$B$57,MATCH($F307,'Chart of Accounts'!$A$2:$A$57,0)),""))</f>
        <v/>
      </c>
    </row>
    <row r="308" customFormat="false" ht="15" hidden="false" customHeight="false" outlineLevel="0" collapsed="false">
      <c r="A308" s="40"/>
      <c r="B308" s="22"/>
      <c r="C308" s="41"/>
      <c r="D308" s="22"/>
      <c r="E308" s="22"/>
      <c r="F308" s="22"/>
      <c r="G308" s="22"/>
      <c r="H308" s="0" t="str">
        <f aca="false">IF($A308="","",IF($D308="","9999 Uncategorized",$D308))</f>
        <v/>
      </c>
      <c r="I308" s="0" t="str">
        <f aca="false">IF($H308="","",IFERROR(INDEX('Chart of Accounts'!$C$2:$C$57,MATCH($H308,'Chart of Accounts'!$A$2:$A$57,0)),""))</f>
        <v/>
      </c>
      <c r="J308" s="0" t="str">
        <f aca="false">IF($H308="","",IFERROR(INDEX('Chart of Accounts'!$B$2:$B$57,MATCH($H308,'Chart of Accounts'!$A$2:$A$57,0)),""))</f>
        <v/>
      </c>
      <c r="K308" s="0" t="str">
        <f aca="false">IF($F308="","",IFERROR(INDEX('Chart of Accounts'!$B$2:$B$57,MATCH($F308,'Chart of Accounts'!$A$2:$A$57,0)),""))</f>
        <v/>
      </c>
    </row>
    <row r="309" customFormat="false" ht="15" hidden="false" customHeight="false" outlineLevel="0" collapsed="false">
      <c r="A309" s="40"/>
      <c r="B309" s="22"/>
      <c r="C309" s="41"/>
      <c r="D309" s="22"/>
      <c r="E309" s="22"/>
      <c r="F309" s="22"/>
      <c r="G309" s="22"/>
      <c r="H309" s="0" t="str">
        <f aca="false">IF($A309="","",IF($D309="","9999 Uncategorized",$D309))</f>
        <v/>
      </c>
      <c r="I309" s="0" t="str">
        <f aca="false">IF($H309="","",IFERROR(INDEX('Chart of Accounts'!$C$2:$C$57,MATCH($H309,'Chart of Accounts'!$A$2:$A$57,0)),""))</f>
        <v/>
      </c>
      <c r="J309" s="0" t="str">
        <f aca="false">IF($H309="","",IFERROR(INDEX('Chart of Accounts'!$B$2:$B$57,MATCH($H309,'Chart of Accounts'!$A$2:$A$57,0)),""))</f>
        <v/>
      </c>
      <c r="K309" s="0" t="str">
        <f aca="false">IF($F309="","",IFERROR(INDEX('Chart of Accounts'!$B$2:$B$57,MATCH($F309,'Chart of Accounts'!$A$2:$A$57,0)),""))</f>
        <v/>
      </c>
    </row>
    <row r="310" customFormat="false" ht="15" hidden="false" customHeight="false" outlineLevel="0" collapsed="false">
      <c r="A310" s="40"/>
      <c r="B310" s="22"/>
      <c r="C310" s="41"/>
      <c r="D310" s="22"/>
      <c r="E310" s="22"/>
      <c r="F310" s="22"/>
      <c r="G310" s="22"/>
      <c r="H310" s="0" t="str">
        <f aca="false">IF($A310="","",IF($D310="","9999 Uncategorized",$D310))</f>
        <v/>
      </c>
      <c r="I310" s="0" t="str">
        <f aca="false">IF($H310="","",IFERROR(INDEX('Chart of Accounts'!$C$2:$C$57,MATCH($H310,'Chart of Accounts'!$A$2:$A$57,0)),""))</f>
        <v/>
      </c>
      <c r="J310" s="0" t="str">
        <f aca="false">IF($H310="","",IFERROR(INDEX('Chart of Accounts'!$B$2:$B$57,MATCH($H310,'Chart of Accounts'!$A$2:$A$57,0)),""))</f>
        <v/>
      </c>
      <c r="K310" s="0" t="str">
        <f aca="false">IF($F310="","",IFERROR(INDEX('Chart of Accounts'!$B$2:$B$57,MATCH($F310,'Chart of Accounts'!$A$2:$A$57,0)),""))</f>
        <v/>
      </c>
    </row>
    <row r="311" customFormat="false" ht="15" hidden="false" customHeight="false" outlineLevel="0" collapsed="false">
      <c r="A311" s="40"/>
      <c r="B311" s="22"/>
      <c r="C311" s="41"/>
      <c r="D311" s="22"/>
      <c r="E311" s="22"/>
      <c r="F311" s="22"/>
      <c r="G311" s="22"/>
      <c r="H311" s="0" t="str">
        <f aca="false">IF($A311="","",IF($D311="","9999 Uncategorized",$D311))</f>
        <v/>
      </c>
      <c r="I311" s="0" t="str">
        <f aca="false">IF($H311="","",IFERROR(INDEX('Chart of Accounts'!$C$2:$C$57,MATCH($H311,'Chart of Accounts'!$A$2:$A$57,0)),""))</f>
        <v/>
      </c>
      <c r="J311" s="0" t="str">
        <f aca="false">IF($H311="","",IFERROR(INDEX('Chart of Accounts'!$B$2:$B$57,MATCH($H311,'Chart of Accounts'!$A$2:$A$57,0)),""))</f>
        <v/>
      </c>
      <c r="K311" s="0" t="str">
        <f aca="false">IF($F311="","",IFERROR(INDEX('Chart of Accounts'!$B$2:$B$57,MATCH($F311,'Chart of Accounts'!$A$2:$A$57,0)),""))</f>
        <v/>
      </c>
    </row>
    <row r="312" customFormat="false" ht="15" hidden="false" customHeight="false" outlineLevel="0" collapsed="false">
      <c r="A312" s="40"/>
      <c r="B312" s="22"/>
      <c r="C312" s="41"/>
      <c r="D312" s="22"/>
      <c r="E312" s="22"/>
      <c r="F312" s="22"/>
      <c r="G312" s="22"/>
      <c r="H312" s="0" t="str">
        <f aca="false">IF($A312="","",IF($D312="","9999 Uncategorized",$D312))</f>
        <v/>
      </c>
      <c r="I312" s="0" t="str">
        <f aca="false">IF($H312="","",IFERROR(INDEX('Chart of Accounts'!$C$2:$C$57,MATCH($H312,'Chart of Accounts'!$A$2:$A$57,0)),""))</f>
        <v/>
      </c>
      <c r="J312" s="0" t="str">
        <f aca="false">IF($H312="","",IFERROR(INDEX('Chart of Accounts'!$B$2:$B$57,MATCH($H312,'Chart of Accounts'!$A$2:$A$57,0)),""))</f>
        <v/>
      </c>
      <c r="K312" s="0" t="str">
        <f aca="false">IF($F312="","",IFERROR(INDEX('Chart of Accounts'!$B$2:$B$57,MATCH($F312,'Chart of Accounts'!$A$2:$A$57,0)),""))</f>
        <v/>
      </c>
    </row>
    <row r="313" customFormat="false" ht="15" hidden="false" customHeight="false" outlineLevel="0" collapsed="false">
      <c r="A313" s="40"/>
      <c r="B313" s="22"/>
      <c r="C313" s="41"/>
      <c r="D313" s="22"/>
      <c r="E313" s="22"/>
      <c r="F313" s="22"/>
      <c r="G313" s="22"/>
      <c r="H313" s="0" t="str">
        <f aca="false">IF($A313="","",IF($D313="","9999 Uncategorized",$D313))</f>
        <v/>
      </c>
      <c r="I313" s="0" t="str">
        <f aca="false">IF($H313="","",IFERROR(INDEX('Chart of Accounts'!$C$2:$C$57,MATCH($H313,'Chart of Accounts'!$A$2:$A$57,0)),""))</f>
        <v/>
      </c>
      <c r="J313" s="0" t="str">
        <f aca="false">IF($H313="","",IFERROR(INDEX('Chart of Accounts'!$B$2:$B$57,MATCH($H313,'Chart of Accounts'!$A$2:$A$57,0)),""))</f>
        <v/>
      </c>
      <c r="K313" s="0" t="str">
        <f aca="false">IF($F313="","",IFERROR(INDEX('Chart of Accounts'!$B$2:$B$57,MATCH($F313,'Chart of Accounts'!$A$2:$A$57,0)),""))</f>
        <v/>
      </c>
    </row>
    <row r="314" customFormat="false" ht="15" hidden="false" customHeight="false" outlineLevel="0" collapsed="false">
      <c r="A314" s="40"/>
      <c r="B314" s="22"/>
      <c r="C314" s="41"/>
      <c r="D314" s="22"/>
      <c r="E314" s="22"/>
      <c r="F314" s="22"/>
      <c r="G314" s="22"/>
      <c r="H314" s="0" t="str">
        <f aca="false">IF($A314="","",IF($D314="","9999 Uncategorized",$D314))</f>
        <v/>
      </c>
      <c r="I314" s="0" t="str">
        <f aca="false">IF($H314="","",IFERROR(INDEX('Chart of Accounts'!$C$2:$C$57,MATCH($H314,'Chart of Accounts'!$A$2:$A$57,0)),""))</f>
        <v/>
      </c>
      <c r="J314" s="0" t="str">
        <f aca="false">IF($H314="","",IFERROR(INDEX('Chart of Accounts'!$B$2:$B$57,MATCH($H314,'Chart of Accounts'!$A$2:$A$57,0)),""))</f>
        <v/>
      </c>
      <c r="K314" s="0" t="str">
        <f aca="false">IF($F314="","",IFERROR(INDEX('Chart of Accounts'!$B$2:$B$57,MATCH($F314,'Chart of Accounts'!$A$2:$A$57,0)),""))</f>
        <v/>
      </c>
    </row>
    <row r="315" customFormat="false" ht="15" hidden="false" customHeight="false" outlineLevel="0" collapsed="false">
      <c r="A315" s="40"/>
      <c r="B315" s="22"/>
      <c r="C315" s="41"/>
      <c r="D315" s="22"/>
      <c r="E315" s="22"/>
      <c r="F315" s="22"/>
      <c r="G315" s="22"/>
      <c r="H315" s="0" t="str">
        <f aca="false">IF($A315="","",IF($D315="","9999 Uncategorized",$D315))</f>
        <v/>
      </c>
      <c r="I315" s="0" t="str">
        <f aca="false">IF($H315="","",IFERROR(INDEX('Chart of Accounts'!$C$2:$C$57,MATCH($H315,'Chart of Accounts'!$A$2:$A$57,0)),""))</f>
        <v/>
      </c>
      <c r="J315" s="0" t="str">
        <f aca="false">IF($H315="","",IFERROR(INDEX('Chart of Accounts'!$B$2:$B$57,MATCH($H315,'Chart of Accounts'!$A$2:$A$57,0)),""))</f>
        <v/>
      </c>
      <c r="K315" s="0" t="str">
        <f aca="false">IF($F315="","",IFERROR(INDEX('Chart of Accounts'!$B$2:$B$57,MATCH($F315,'Chart of Accounts'!$A$2:$A$57,0)),""))</f>
        <v/>
      </c>
    </row>
    <row r="316" customFormat="false" ht="15" hidden="false" customHeight="false" outlineLevel="0" collapsed="false">
      <c r="A316" s="40"/>
      <c r="B316" s="22"/>
      <c r="C316" s="41"/>
      <c r="D316" s="22"/>
      <c r="E316" s="22"/>
      <c r="F316" s="22"/>
      <c r="G316" s="22"/>
      <c r="H316" s="0" t="str">
        <f aca="false">IF($A316="","",IF($D316="","9999 Uncategorized",$D316))</f>
        <v/>
      </c>
      <c r="I316" s="0" t="str">
        <f aca="false">IF($H316="","",IFERROR(INDEX('Chart of Accounts'!$C$2:$C$57,MATCH($H316,'Chart of Accounts'!$A$2:$A$57,0)),""))</f>
        <v/>
      </c>
      <c r="J316" s="0" t="str">
        <f aca="false">IF($H316="","",IFERROR(INDEX('Chart of Accounts'!$B$2:$B$57,MATCH($H316,'Chart of Accounts'!$A$2:$A$57,0)),""))</f>
        <v/>
      </c>
      <c r="K316" s="0" t="str">
        <f aca="false">IF($F316="","",IFERROR(INDEX('Chart of Accounts'!$B$2:$B$57,MATCH($F316,'Chart of Accounts'!$A$2:$A$57,0)),""))</f>
        <v/>
      </c>
    </row>
    <row r="317" customFormat="false" ht="15" hidden="false" customHeight="false" outlineLevel="0" collapsed="false">
      <c r="A317" s="40"/>
      <c r="B317" s="22"/>
      <c r="C317" s="41"/>
      <c r="D317" s="22"/>
      <c r="E317" s="22"/>
      <c r="F317" s="22"/>
      <c r="G317" s="22"/>
      <c r="H317" s="0" t="str">
        <f aca="false">IF($A317="","",IF($D317="","9999 Uncategorized",$D317))</f>
        <v/>
      </c>
      <c r="I317" s="0" t="str">
        <f aca="false">IF($H317="","",IFERROR(INDEX('Chart of Accounts'!$C$2:$C$57,MATCH($H317,'Chart of Accounts'!$A$2:$A$57,0)),""))</f>
        <v/>
      </c>
      <c r="J317" s="0" t="str">
        <f aca="false">IF($H317="","",IFERROR(INDEX('Chart of Accounts'!$B$2:$B$57,MATCH($H317,'Chart of Accounts'!$A$2:$A$57,0)),""))</f>
        <v/>
      </c>
      <c r="K317" s="0" t="str">
        <f aca="false">IF($F317="","",IFERROR(INDEX('Chart of Accounts'!$B$2:$B$57,MATCH($F317,'Chart of Accounts'!$A$2:$A$57,0)),""))</f>
        <v/>
      </c>
    </row>
    <row r="318" customFormat="false" ht="15" hidden="false" customHeight="false" outlineLevel="0" collapsed="false">
      <c r="A318" s="40"/>
      <c r="B318" s="22"/>
      <c r="C318" s="41"/>
      <c r="D318" s="22"/>
      <c r="E318" s="22"/>
      <c r="F318" s="22"/>
      <c r="G318" s="22"/>
      <c r="H318" s="0" t="str">
        <f aca="false">IF($A318="","",IF($D318="","9999 Uncategorized",$D318))</f>
        <v/>
      </c>
      <c r="I318" s="0" t="str">
        <f aca="false">IF($H318="","",IFERROR(INDEX('Chart of Accounts'!$C$2:$C$57,MATCH($H318,'Chart of Accounts'!$A$2:$A$57,0)),""))</f>
        <v/>
      </c>
      <c r="J318" s="0" t="str">
        <f aca="false">IF($H318="","",IFERROR(INDEX('Chart of Accounts'!$B$2:$B$57,MATCH($H318,'Chart of Accounts'!$A$2:$A$57,0)),""))</f>
        <v/>
      </c>
      <c r="K318" s="0" t="str">
        <f aca="false">IF($F318="","",IFERROR(INDEX('Chart of Accounts'!$B$2:$B$57,MATCH($F318,'Chart of Accounts'!$A$2:$A$57,0)),""))</f>
        <v/>
      </c>
    </row>
    <row r="319" customFormat="false" ht="15" hidden="false" customHeight="false" outlineLevel="0" collapsed="false">
      <c r="A319" s="40"/>
      <c r="B319" s="22"/>
      <c r="C319" s="41"/>
      <c r="D319" s="22"/>
      <c r="E319" s="22"/>
      <c r="F319" s="22"/>
      <c r="G319" s="22"/>
      <c r="H319" s="0" t="str">
        <f aca="false">IF($A319="","",IF($D319="","9999 Uncategorized",$D319))</f>
        <v/>
      </c>
      <c r="I319" s="0" t="str">
        <f aca="false">IF($H319="","",IFERROR(INDEX('Chart of Accounts'!$C$2:$C$57,MATCH($H319,'Chart of Accounts'!$A$2:$A$57,0)),""))</f>
        <v/>
      </c>
      <c r="J319" s="0" t="str">
        <f aca="false">IF($H319="","",IFERROR(INDEX('Chart of Accounts'!$B$2:$B$57,MATCH($H319,'Chart of Accounts'!$A$2:$A$57,0)),""))</f>
        <v/>
      </c>
      <c r="K319" s="0" t="str">
        <f aca="false">IF($F319="","",IFERROR(INDEX('Chart of Accounts'!$B$2:$B$57,MATCH($F319,'Chart of Accounts'!$A$2:$A$57,0)),""))</f>
        <v/>
      </c>
    </row>
    <row r="320" customFormat="false" ht="15" hidden="false" customHeight="false" outlineLevel="0" collapsed="false">
      <c r="A320" s="40"/>
      <c r="B320" s="22"/>
      <c r="C320" s="41"/>
      <c r="D320" s="22"/>
      <c r="E320" s="22"/>
      <c r="F320" s="22"/>
      <c r="G320" s="22"/>
      <c r="H320" s="0" t="str">
        <f aca="false">IF($A320="","",IF($D320="","9999 Uncategorized",$D320))</f>
        <v/>
      </c>
      <c r="I320" s="0" t="str">
        <f aca="false">IF($H320="","",IFERROR(INDEX('Chart of Accounts'!$C$2:$C$57,MATCH($H320,'Chart of Accounts'!$A$2:$A$57,0)),""))</f>
        <v/>
      </c>
      <c r="J320" s="0" t="str">
        <f aca="false">IF($H320="","",IFERROR(INDEX('Chart of Accounts'!$B$2:$B$57,MATCH($H320,'Chart of Accounts'!$A$2:$A$57,0)),""))</f>
        <v/>
      </c>
      <c r="K320" s="0" t="str">
        <f aca="false">IF($F320="","",IFERROR(INDEX('Chart of Accounts'!$B$2:$B$57,MATCH($F320,'Chart of Accounts'!$A$2:$A$57,0)),""))</f>
        <v/>
      </c>
    </row>
    <row r="321" customFormat="false" ht="15" hidden="false" customHeight="false" outlineLevel="0" collapsed="false">
      <c r="A321" s="40"/>
      <c r="B321" s="22"/>
      <c r="C321" s="41"/>
      <c r="D321" s="22"/>
      <c r="E321" s="22"/>
      <c r="F321" s="22"/>
      <c r="G321" s="22"/>
      <c r="H321" s="0" t="str">
        <f aca="false">IF($A321="","",IF($D321="","9999 Uncategorized",$D321))</f>
        <v/>
      </c>
      <c r="I321" s="0" t="str">
        <f aca="false">IF($H321="","",IFERROR(INDEX('Chart of Accounts'!$C$2:$C$57,MATCH($H321,'Chart of Accounts'!$A$2:$A$57,0)),""))</f>
        <v/>
      </c>
      <c r="J321" s="0" t="str">
        <f aca="false">IF($H321="","",IFERROR(INDEX('Chart of Accounts'!$B$2:$B$57,MATCH($H321,'Chart of Accounts'!$A$2:$A$57,0)),""))</f>
        <v/>
      </c>
      <c r="K321" s="0" t="str">
        <f aca="false">IF($F321="","",IFERROR(INDEX('Chart of Accounts'!$B$2:$B$57,MATCH($F321,'Chart of Accounts'!$A$2:$A$57,0)),""))</f>
        <v/>
      </c>
    </row>
    <row r="322" customFormat="false" ht="15" hidden="false" customHeight="false" outlineLevel="0" collapsed="false">
      <c r="A322" s="40"/>
      <c r="B322" s="22"/>
      <c r="C322" s="41"/>
      <c r="D322" s="22"/>
      <c r="E322" s="22"/>
      <c r="F322" s="22"/>
      <c r="G322" s="22"/>
      <c r="H322" s="0" t="str">
        <f aca="false">IF($A322="","",IF($D322="","9999 Uncategorized",$D322))</f>
        <v/>
      </c>
      <c r="I322" s="0" t="str">
        <f aca="false">IF($H322="","",IFERROR(INDEX('Chart of Accounts'!$C$2:$C$57,MATCH($H322,'Chart of Accounts'!$A$2:$A$57,0)),""))</f>
        <v/>
      </c>
      <c r="J322" s="0" t="str">
        <f aca="false">IF($H322="","",IFERROR(INDEX('Chart of Accounts'!$B$2:$B$57,MATCH($H322,'Chart of Accounts'!$A$2:$A$57,0)),""))</f>
        <v/>
      </c>
      <c r="K322" s="0" t="str">
        <f aca="false">IF($F322="","",IFERROR(INDEX('Chart of Accounts'!$B$2:$B$57,MATCH($F322,'Chart of Accounts'!$A$2:$A$57,0)),""))</f>
        <v/>
      </c>
    </row>
    <row r="323" customFormat="false" ht="15" hidden="false" customHeight="false" outlineLevel="0" collapsed="false">
      <c r="A323" s="40"/>
      <c r="B323" s="22"/>
      <c r="C323" s="41"/>
      <c r="D323" s="22"/>
      <c r="E323" s="22"/>
      <c r="F323" s="22"/>
      <c r="G323" s="22"/>
      <c r="H323" s="0" t="str">
        <f aca="false">IF($A323="","",IF($D323="","9999 Uncategorized",$D323))</f>
        <v/>
      </c>
      <c r="I323" s="0" t="str">
        <f aca="false">IF($H323="","",IFERROR(INDEX('Chart of Accounts'!$C$2:$C$57,MATCH($H323,'Chart of Accounts'!$A$2:$A$57,0)),""))</f>
        <v/>
      </c>
      <c r="J323" s="0" t="str">
        <f aca="false">IF($H323="","",IFERROR(INDEX('Chart of Accounts'!$B$2:$B$57,MATCH($H323,'Chart of Accounts'!$A$2:$A$57,0)),""))</f>
        <v/>
      </c>
      <c r="K323" s="0" t="str">
        <f aca="false">IF($F323="","",IFERROR(INDEX('Chart of Accounts'!$B$2:$B$57,MATCH($F323,'Chart of Accounts'!$A$2:$A$57,0)),""))</f>
        <v/>
      </c>
    </row>
    <row r="324" customFormat="false" ht="15" hidden="false" customHeight="false" outlineLevel="0" collapsed="false">
      <c r="A324" s="40"/>
      <c r="B324" s="22"/>
      <c r="C324" s="41"/>
      <c r="D324" s="22"/>
      <c r="E324" s="22"/>
      <c r="F324" s="22"/>
      <c r="G324" s="22"/>
      <c r="H324" s="0" t="str">
        <f aca="false">IF($A324="","",IF($D324="","9999 Uncategorized",$D324))</f>
        <v/>
      </c>
      <c r="I324" s="0" t="str">
        <f aca="false">IF($H324="","",IFERROR(INDEX('Chart of Accounts'!$C$2:$C$57,MATCH($H324,'Chart of Accounts'!$A$2:$A$57,0)),""))</f>
        <v/>
      </c>
      <c r="J324" s="0" t="str">
        <f aca="false">IF($H324="","",IFERROR(INDEX('Chart of Accounts'!$B$2:$B$57,MATCH($H324,'Chart of Accounts'!$A$2:$A$57,0)),""))</f>
        <v/>
      </c>
      <c r="K324" s="0" t="str">
        <f aca="false">IF($F324="","",IFERROR(INDEX('Chart of Accounts'!$B$2:$B$57,MATCH($F324,'Chart of Accounts'!$A$2:$A$57,0)),""))</f>
        <v/>
      </c>
    </row>
    <row r="325" customFormat="false" ht="15" hidden="false" customHeight="false" outlineLevel="0" collapsed="false">
      <c r="A325" s="40"/>
      <c r="B325" s="22"/>
      <c r="C325" s="41"/>
      <c r="D325" s="22"/>
      <c r="E325" s="22"/>
      <c r="F325" s="22"/>
      <c r="G325" s="22"/>
      <c r="H325" s="0" t="str">
        <f aca="false">IF($A325="","",IF($D325="","9999 Uncategorized",$D325))</f>
        <v/>
      </c>
      <c r="I325" s="0" t="str">
        <f aca="false">IF($H325="","",IFERROR(INDEX('Chart of Accounts'!$C$2:$C$57,MATCH($H325,'Chart of Accounts'!$A$2:$A$57,0)),""))</f>
        <v/>
      </c>
      <c r="J325" s="0" t="str">
        <f aca="false">IF($H325="","",IFERROR(INDEX('Chart of Accounts'!$B$2:$B$57,MATCH($H325,'Chart of Accounts'!$A$2:$A$57,0)),""))</f>
        <v/>
      </c>
      <c r="K325" s="0" t="str">
        <f aca="false">IF($F325="","",IFERROR(INDEX('Chart of Accounts'!$B$2:$B$57,MATCH($F325,'Chart of Accounts'!$A$2:$A$57,0)),""))</f>
        <v/>
      </c>
    </row>
    <row r="326" customFormat="false" ht="15" hidden="false" customHeight="false" outlineLevel="0" collapsed="false">
      <c r="A326" s="40"/>
      <c r="B326" s="22"/>
      <c r="C326" s="41"/>
      <c r="D326" s="22"/>
      <c r="E326" s="22"/>
      <c r="F326" s="22"/>
      <c r="G326" s="22"/>
      <c r="H326" s="0" t="str">
        <f aca="false">IF($A326="","",IF($D326="","9999 Uncategorized",$D326))</f>
        <v/>
      </c>
      <c r="I326" s="0" t="str">
        <f aca="false">IF($H326="","",IFERROR(INDEX('Chart of Accounts'!$C$2:$C$57,MATCH($H326,'Chart of Accounts'!$A$2:$A$57,0)),""))</f>
        <v/>
      </c>
      <c r="J326" s="0" t="str">
        <f aca="false">IF($H326="","",IFERROR(INDEX('Chart of Accounts'!$B$2:$B$57,MATCH($H326,'Chart of Accounts'!$A$2:$A$57,0)),""))</f>
        <v/>
      </c>
      <c r="K326" s="0" t="str">
        <f aca="false">IF($F326="","",IFERROR(INDEX('Chart of Accounts'!$B$2:$B$57,MATCH($F326,'Chart of Accounts'!$A$2:$A$57,0)),""))</f>
        <v/>
      </c>
    </row>
    <row r="327" customFormat="false" ht="15" hidden="false" customHeight="false" outlineLevel="0" collapsed="false">
      <c r="A327" s="40"/>
      <c r="B327" s="22"/>
      <c r="C327" s="41"/>
      <c r="D327" s="22"/>
      <c r="E327" s="22"/>
      <c r="F327" s="22"/>
      <c r="G327" s="22"/>
      <c r="H327" s="0" t="str">
        <f aca="false">IF($A327="","",IF($D327="","9999 Uncategorized",$D327))</f>
        <v/>
      </c>
      <c r="I327" s="0" t="str">
        <f aca="false">IF($H327="","",IFERROR(INDEX('Chart of Accounts'!$C$2:$C$57,MATCH($H327,'Chart of Accounts'!$A$2:$A$57,0)),""))</f>
        <v/>
      </c>
      <c r="J327" s="0" t="str">
        <f aca="false">IF($H327="","",IFERROR(INDEX('Chart of Accounts'!$B$2:$B$57,MATCH($H327,'Chart of Accounts'!$A$2:$A$57,0)),""))</f>
        <v/>
      </c>
      <c r="K327" s="0" t="str">
        <f aca="false">IF($F327="","",IFERROR(INDEX('Chart of Accounts'!$B$2:$B$57,MATCH($F327,'Chart of Accounts'!$A$2:$A$57,0)),""))</f>
        <v/>
      </c>
    </row>
    <row r="328" customFormat="false" ht="15" hidden="false" customHeight="false" outlineLevel="0" collapsed="false">
      <c r="A328" s="40"/>
      <c r="B328" s="22"/>
      <c r="C328" s="41"/>
      <c r="D328" s="22"/>
      <c r="E328" s="22"/>
      <c r="F328" s="22"/>
      <c r="G328" s="22"/>
      <c r="H328" s="0" t="str">
        <f aca="false">IF($A328="","",IF($D328="","9999 Uncategorized",$D328))</f>
        <v/>
      </c>
      <c r="I328" s="0" t="str">
        <f aca="false">IF($H328="","",IFERROR(INDEX('Chart of Accounts'!$C$2:$C$57,MATCH($H328,'Chart of Accounts'!$A$2:$A$57,0)),""))</f>
        <v/>
      </c>
      <c r="J328" s="0" t="str">
        <f aca="false">IF($H328="","",IFERROR(INDEX('Chart of Accounts'!$B$2:$B$57,MATCH($H328,'Chart of Accounts'!$A$2:$A$57,0)),""))</f>
        <v/>
      </c>
      <c r="K328" s="0" t="str">
        <f aca="false">IF($F328="","",IFERROR(INDEX('Chart of Accounts'!$B$2:$B$57,MATCH($F328,'Chart of Accounts'!$A$2:$A$57,0)),""))</f>
        <v/>
      </c>
    </row>
    <row r="329" customFormat="false" ht="15" hidden="false" customHeight="false" outlineLevel="0" collapsed="false">
      <c r="A329" s="40"/>
      <c r="B329" s="22"/>
      <c r="C329" s="41"/>
      <c r="D329" s="22"/>
      <c r="E329" s="22"/>
      <c r="F329" s="22"/>
      <c r="G329" s="22"/>
      <c r="H329" s="0" t="str">
        <f aca="false">IF($A329="","",IF($D329="","9999 Uncategorized",$D329))</f>
        <v/>
      </c>
      <c r="I329" s="0" t="str">
        <f aca="false">IF($H329="","",IFERROR(INDEX('Chart of Accounts'!$C$2:$C$57,MATCH($H329,'Chart of Accounts'!$A$2:$A$57,0)),""))</f>
        <v/>
      </c>
      <c r="J329" s="0" t="str">
        <f aca="false">IF($H329="","",IFERROR(INDEX('Chart of Accounts'!$B$2:$B$57,MATCH($H329,'Chart of Accounts'!$A$2:$A$57,0)),""))</f>
        <v/>
      </c>
      <c r="K329" s="0" t="str">
        <f aca="false">IF($F329="","",IFERROR(INDEX('Chart of Accounts'!$B$2:$B$57,MATCH($F329,'Chart of Accounts'!$A$2:$A$57,0)),""))</f>
        <v/>
      </c>
    </row>
    <row r="330" customFormat="false" ht="15" hidden="false" customHeight="false" outlineLevel="0" collapsed="false">
      <c r="A330" s="40"/>
      <c r="B330" s="22"/>
      <c r="C330" s="41"/>
      <c r="D330" s="22"/>
      <c r="E330" s="22"/>
      <c r="F330" s="22"/>
      <c r="G330" s="22"/>
      <c r="H330" s="0" t="str">
        <f aca="false">IF($A330="","",IF($D330="","9999 Uncategorized",$D330))</f>
        <v/>
      </c>
      <c r="I330" s="0" t="str">
        <f aca="false">IF($H330="","",IFERROR(INDEX('Chart of Accounts'!$C$2:$C$57,MATCH($H330,'Chart of Accounts'!$A$2:$A$57,0)),""))</f>
        <v/>
      </c>
      <c r="J330" s="0" t="str">
        <f aca="false">IF($H330="","",IFERROR(INDEX('Chart of Accounts'!$B$2:$B$57,MATCH($H330,'Chart of Accounts'!$A$2:$A$57,0)),""))</f>
        <v/>
      </c>
      <c r="K330" s="0" t="str">
        <f aca="false">IF($F330="","",IFERROR(INDEX('Chart of Accounts'!$B$2:$B$57,MATCH($F330,'Chart of Accounts'!$A$2:$A$57,0)),""))</f>
        <v/>
      </c>
    </row>
    <row r="331" customFormat="false" ht="15" hidden="false" customHeight="false" outlineLevel="0" collapsed="false">
      <c r="A331" s="40"/>
      <c r="B331" s="22"/>
      <c r="C331" s="41"/>
      <c r="D331" s="22"/>
      <c r="E331" s="22"/>
      <c r="F331" s="22"/>
      <c r="G331" s="22"/>
      <c r="H331" s="0" t="str">
        <f aca="false">IF($A331="","",IF($D331="","9999 Uncategorized",$D331))</f>
        <v/>
      </c>
      <c r="I331" s="0" t="str">
        <f aca="false">IF($H331="","",IFERROR(INDEX('Chart of Accounts'!$C$2:$C$57,MATCH($H331,'Chart of Accounts'!$A$2:$A$57,0)),""))</f>
        <v/>
      </c>
      <c r="J331" s="0" t="str">
        <f aca="false">IF($H331="","",IFERROR(INDEX('Chart of Accounts'!$B$2:$B$57,MATCH($H331,'Chart of Accounts'!$A$2:$A$57,0)),""))</f>
        <v/>
      </c>
      <c r="K331" s="0" t="str">
        <f aca="false">IF($F331="","",IFERROR(INDEX('Chart of Accounts'!$B$2:$B$57,MATCH($F331,'Chart of Accounts'!$A$2:$A$57,0)),""))</f>
        <v/>
      </c>
    </row>
    <row r="332" customFormat="false" ht="15" hidden="false" customHeight="false" outlineLevel="0" collapsed="false">
      <c r="A332" s="40"/>
      <c r="B332" s="22"/>
      <c r="C332" s="41"/>
      <c r="D332" s="22"/>
      <c r="E332" s="22"/>
      <c r="F332" s="22"/>
      <c r="G332" s="22"/>
      <c r="H332" s="0" t="str">
        <f aca="false">IF($A332="","",IF($D332="","9999 Uncategorized",$D332))</f>
        <v/>
      </c>
      <c r="I332" s="0" t="str">
        <f aca="false">IF($H332="","",IFERROR(INDEX('Chart of Accounts'!$C$2:$C$57,MATCH($H332,'Chart of Accounts'!$A$2:$A$57,0)),""))</f>
        <v/>
      </c>
      <c r="J332" s="0" t="str">
        <f aca="false">IF($H332="","",IFERROR(INDEX('Chart of Accounts'!$B$2:$B$57,MATCH($H332,'Chart of Accounts'!$A$2:$A$57,0)),""))</f>
        <v/>
      </c>
      <c r="K332" s="0" t="str">
        <f aca="false">IF($F332="","",IFERROR(INDEX('Chart of Accounts'!$B$2:$B$57,MATCH($F332,'Chart of Accounts'!$A$2:$A$57,0)),""))</f>
        <v/>
      </c>
    </row>
    <row r="333" customFormat="false" ht="15" hidden="false" customHeight="false" outlineLevel="0" collapsed="false">
      <c r="A333" s="40"/>
      <c r="B333" s="22"/>
      <c r="C333" s="41"/>
      <c r="D333" s="22"/>
      <c r="E333" s="22"/>
      <c r="F333" s="22"/>
      <c r="G333" s="22"/>
      <c r="H333" s="0" t="str">
        <f aca="false">IF($A333="","",IF($D333="","9999 Uncategorized",$D333))</f>
        <v/>
      </c>
      <c r="I333" s="0" t="str">
        <f aca="false">IF($H333="","",IFERROR(INDEX('Chart of Accounts'!$C$2:$C$57,MATCH($H333,'Chart of Accounts'!$A$2:$A$57,0)),""))</f>
        <v/>
      </c>
      <c r="J333" s="0" t="str">
        <f aca="false">IF($H333="","",IFERROR(INDEX('Chart of Accounts'!$B$2:$B$57,MATCH($H333,'Chart of Accounts'!$A$2:$A$57,0)),""))</f>
        <v/>
      </c>
      <c r="K333" s="0" t="str">
        <f aca="false">IF($F333="","",IFERROR(INDEX('Chart of Accounts'!$B$2:$B$57,MATCH($F333,'Chart of Accounts'!$A$2:$A$57,0)),""))</f>
        <v/>
      </c>
    </row>
    <row r="334" customFormat="false" ht="15" hidden="false" customHeight="false" outlineLevel="0" collapsed="false">
      <c r="A334" s="40"/>
      <c r="B334" s="22"/>
      <c r="C334" s="41"/>
      <c r="D334" s="22"/>
      <c r="E334" s="22"/>
      <c r="F334" s="22"/>
      <c r="G334" s="22"/>
      <c r="H334" s="0" t="str">
        <f aca="false">IF($A334="","",IF($D334="","9999 Uncategorized",$D334))</f>
        <v/>
      </c>
      <c r="I334" s="0" t="str">
        <f aca="false">IF($H334="","",IFERROR(INDEX('Chart of Accounts'!$C$2:$C$57,MATCH($H334,'Chart of Accounts'!$A$2:$A$57,0)),""))</f>
        <v/>
      </c>
      <c r="J334" s="0" t="str">
        <f aca="false">IF($H334="","",IFERROR(INDEX('Chart of Accounts'!$B$2:$B$57,MATCH($H334,'Chart of Accounts'!$A$2:$A$57,0)),""))</f>
        <v/>
      </c>
      <c r="K334" s="0" t="str">
        <f aca="false">IF($F334="","",IFERROR(INDEX('Chart of Accounts'!$B$2:$B$57,MATCH($F334,'Chart of Accounts'!$A$2:$A$57,0)),""))</f>
        <v/>
      </c>
    </row>
    <row r="335" customFormat="false" ht="15" hidden="false" customHeight="false" outlineLevel="0" collapsed="false">
      <c r="A335" s="40"/>
      <c r="B335" s="22"/>
      <c r="C335" s="41"/>
      <c r="D335" s="22"/>
      <c r="E335" s="22"/>
      <c r="F335" s="22"/>
      <c r="G335" s="22"/>
      <c r="H335" s="0" t="str">
        <f aca="false">IF($A335="","",IF($D335="","9999 Uncategorized",$D335))</f>
        <v/>
      </c>
      <c r="I335" s="0" t="str">
        <f aca="false">IF($H335="","",IFERROR(INDEX('Chart of Accounts'!$C$2:$C$57,MATCH($H335,'Chart of Accounts'!$A$2:$A$57,0)),""))</f>
        <v/>
      </c>
      <c r="J335" s="0" t="str">
        <f aca="false">IF($H335="","",IFERROR(INDEX('Chart of Accounts'!$B$2:$B$57,MATCH($H335,'Chart of Accounts'!$A$2:$A$57,0)),""))</f>
        <v/>
      </c>
      <c r="K335" s="0" t="str">
        <f aca="false">IF($F335="","",IFERROR(INDEX('Chart of Accounts'!$B$2:$B$57,MATCH($F335,'Chart of Accounts'!$A$2:$A$57,0)),""))</f>
        <v/>
      </c>
    </row>
    <row r="336" customFormat="false" ht="15" hidden="false" customHeight="false" outlineLevel="0" collapsed="false">
      <c r="A336" s="40"/>
      <c r="B336" s="22"/>
      <c r="C336" s="41"/>
      <c r="D336" s="22"/>
      <c r="E336" s="22"/>
      <c r="F336" s="22"/>
      <c r="G336" s="22"/>
      <c r="H336" s="0" t="str">
        <f aca="false">IF($A336="","",IF($D336="","9999 Uncategorized",$D336))</f>
        <v/>
      </c>
      <c r="I336" s="0" t="str">
        <f aca="false">IF($H336="","",IFERROR(INDEX('Chart of Accounts'!$C$2:$C$57,MATCH($H336,'Chart of Accounts'!$A$2:$A$57,0)),""))</f>
        <v/>
      </c>
      <c r="J336" s="0" t="str">
        <f aca="false">IF($H336="","",IFERROR(INDEX('Chart of Accounts'!$B$2:$B$57,MATCH($H336,'Chart of Accounts'!$A$2:$A$57,0)),""))</f>
        <v/>
      </c>
      <c r="K336" s="0" t="str">
        <f aca="false">IF($F336="","",IFERROR(INDEX('Chart of Accounts'!$B$2:$B$57,MATCH($F336,'Chart of Accounts'!$A$2:$A$57,0)),""))</f>
        <v/>
      </c>
    </row>
    <row r="337" customFormat="false" ht="15" hidden="false" customHeight="false" outlineLevel="0" collapsed="false">
      <c r="A337" s="40"/>
      <c r="B337" s="22"/>
      <c r="C337" s="41"/>
      <c r="D337" s="22"/>
      <c r="E337" s="22"/>
      <c r="F337" s="22"/>
      <c r="G337" s="22"/>
      <c r="H337" s="0" t="str">
        <f aca="false">IF($A337="","",IF($D337="","9999 Uncategorized",$D337))</f>
        <v/>
      </c>
      <c r="I337" s="0" t="str">
        <f aca="false">IF($H337="","",IFERROR(INDEX('Chart of Accounts'!$C$2:$C$57,MATCH($H337,'Chart of Accounts'!$A$2:$A$57,0)),""))</f>
        <v/>
      </c>
      <c r="J337" s="0" t="str">
        <f aca="false">IF($H337="","",IFERROR(INDEX('Chart of Accounts'!$B$2:$B$57,MATCH($H337,'Chart of Accounts'!$A$2:$A$57,0)),""))</f>
        <v/>
      </c>
      <c r="K337" s="0" t="str">
        <f aca="false">IF($F337="","",IFERROR(INDEX('Chart of Accounts'!$B$2:$B$57,MATCH($F337,'Chart of Accounts'!$A$2:$A$57,0)),""))</f>
        <v/>
      </c>
    </row>
    <row r="338" customFormat="false" ht="15" hidden="false" customHeight="false" outlineLevel="0" collapsed="false">
      <c r="A338" s="40"/>
      <c r="B338" s="22"/>
      <c r="C338" s="41"/>
      <c r="D338" s="22"/>
      <c r="E338" s="22"/>
      <c r="F338" s="22"/>
      <c r="G338" s="22"/>
      <c r="H338" s="0" t="str">
        <f aca="false">IF($A338="","",IF($D338="","9999 Uncategorized",$D338))</f>
        <v/>
      </c>
      <c r="I338" s="0" t="str">
        <f aca="false">IF($H338="","",IFERROR(INDEX('Chart of Accounts'!$C$2:$C$57,MATCH($H338,'Chart of Accounts'!$A$2:$A$57,0)),""))</f>
        <v/>
      </c>
      <c r="J338" s="0" t="str">
        <f aca="false">IF($H338="","",IFERROR(INDEX('Chart of Accounts'!$B$2:$B$57,MATCH($H338,'Chart of Accounts'!$A$2:$A$57,0)),""))</f>
        <v/>
      </c>
      <c r="K338" s="0" t="str">
        <f aca="false">IF($F338="","",IFERROR(INDEX('Chart of Accounts'!$B$2:$B$57,MATCH($F338,'Chart of Accounts'!$A$2:$A$57,0)),""))</f>
        <v/>
      </c>
    </row>
    <row r="339" customFormat="false" ht="15" hidden="false" customHeight="false" outlineLevel="0" collapsed="false">
      <c r="A339" s="40"/>
      <c r="B339" s="22"/>
      <c r="C339" s="41"/>
      <c r="D339" s="22"/>
      <c r="E339" s="22"/>
      <c r="F339" s="22"/>
      <c r="G339" s="22"/>
      <c r="H339" s="0" t="str">
        <f aca="false">IF($A339="","",IF($D339="","9999 Uncategorized",$D339))</f>
        <v/>
      </c>
      <c r="I339" s="0" t="str">
        <f aca="false">IF($H339="","",IFERROR(INDEX('Chart of Accounts'!$C$2:$C$57,MATCH($H339,'Chart of Accounts'!$A$2:$A$57,0)),""))</f>
        <v/>
      </c>
      <c r="J339" s="0" t="str">
        <f aca="false">IF($H339="","",IFERROR(INDEX('Chart of Accounts'!$B$2:$B$57,MATCH($H339,'Chart of Accounts'!$A$2:$A$57,0)),""))</f>
        <v/>
      </c>
      <c r="K339" s="0" t="str">
        <f aca="false">IF($F339="","",IFERROR(INDEX('Chart of Accounts'!$B$2:$B$57,MATCH($F339,'Chart of Accounts'!$A$2:$A$57,0)),""))</f>
        <v/>
      </c>
    </row>
    <row r="340" customFormat="false" ht="15" hidden="false" customHeight="false" outlineLevel="0" collapsed="false">
      <c r="A340" s="40"/>
      <c r="B340" s="22"/>
      <c r="C340" s="41"/>
      <c r="D340" s="22"/>
      <c r="E340" s="22"/>
      <c r="F340" s="22"/>
      <c r="G340" s="22"/>
      <c r="H340" s="0" t="str">
        <f aca="false">IF($A340="","",IF($D340="","9999 Uncategorized",$D340))</f>
        <v/>
      </c>
      <c r="I340" s="0" t="str">
        <f aca="false">IF($H340="","",IFERROR(INDEX('Chart of Accounts'!$C$2:$C$57,MATCH($H340,'Chart of Accounts'!$A$2:$A$57,0)),""))</f>
        <v/>
      </c>
      <c r="J340" s="0" t="str">
        <f aca="false">IF($H340="","",IFERROR(INDEX('Chart of Accounts'!$B$2:$B$57,MATCH($H340,'Chart of Accounts'!$A$2:$A$57,0)),""))</f>
        <v/>
      </c>
      <c r="K340" s="0" t="str">
        <f aca="false">IF($F340="","",IFERROR(INDEX('Chart of Accounts'!$B$2:$B$57,MATCH($F340,'Chart of Accounts'!$A$2:$A$57,0)),""))</f>
        <v/>
      </c>
    </row>
    <row r="341" customFormat="false" ht="15" hidden="false" customHeight="false" outlineLevel="0" collapsed="false">
      <c r="A341" s="40"/>
      <c r="B341" s="22"/>
      <c r="C341" s="41"/>
      <c r="D341" s="22"/>
      <c r="E341" s="22"/>
      <c r="F341" s="22"/>
      <c r="G341" s="22"/>
      <c r="H341" s="0" t="str">
        <f aca="false">IF($A341="","",IF($D341="","9999 Uncategorized",$D341))</f>
        <v/>
      </c>
      <c r="I341" s="0" t="str">
        <f aca="false">IF($H341="","",IFERROR(INDEX('Chart of Accounts'!$C$2:$C$57,MATCH($H341,'Chart of Accounts'!$A$2:$A$57,0)),""))</f>
        <v/>
      </c>
      <c r="J341" s="0" t="str">
        <f aca="false">IF($H341="","",IFERROR(INDEX('Chart of Accounts'!$B$2:$B$57,MATCH($H341,'Chart of Accounts'!$A$2:$A$57,0)),""))</f>
        <v/>
      </c>
      <c r="K341" s="0" t="str">
        <f aca="false">IF($F341="","",IFERROR(INDEX('Chart of Accounts'!$B$2:$B$57,MATCH($F341,'Chart of Accounts'!$A$2:$A$57,0)),""))</f>
        <v/>
      </c>
    </row>
    <row r="342" customFormat="false" ht="15" hidden="false" customHeight="false" outlineLevel="0" collapsed="false">
      <c r="A342" s="40"/>
      <c r="B342" s="22"/>
      <c r="C342" s="41"/>
      <c r="D342" s="22"/>
      <c r="E342" s="22"/>
      <c r="F342" s="22"/>
      <c r="G342" s="22"/>
      <c r="H342" s="0" t="str">
        <f aca="false">IF($A342="","",IF($D342="","9999 Uncategorized",$D342))</f>
        <v/>
      </c>
      <c r="I342" s="0" t="str">
        <f aca="false">IF($H342="","",IFERROR(INDEX('Chart of Accounts'!$C$2:$C$57,MATCH($H342,'Chart of Accounts'!$A$2:$A$57,0)),""))</f>
        <v/>
      </c>
      <c r="J342" s="0" t="str">
        <f aca="false">IF($H342="","",IFERROR(INDEX('Chart of Accounts'!$B$2:$B$57,MATCH($H342,'Chart of Accounts'!$A$2:$A$57,0)),""))</f>
        <v/>
      </c>
      <c r="K342" s="0" t="str">
        <f aca="false">IF($F342="","",IFERROR(INDEX('Chart of Accounts'!$B$2:$B$57,MATCH($F342,'Chart of Accounts'!$A$2:$A$57,0)),""))</f>
        <v/>
      </c>
    </row>
    <row r="343" customFormat="false" ht="15" hidden="false" customHeight="false" outlineLevel="0" collapsed="false">
      <c r="A343" s="40"/>
      <c r="B343" s="22"/>
      <c r="C343" s="41"/>
      <c r="D343" s="22"/>
      <c r="E343" s="22"/>
      <c r="F343" s="22"/>
      <c r="G343" s="22"/>
      <c r="H343" s="0" t="str">
        <f aca="false">IF($A343="","",IF($D343="","9999 Uncategorized",$D343))</f>
        <v/>
      </c>
      <c r="I343" s="0" t="str">
        <f aca="false">IF($H343="","",IFERROR(INDEX('Chart of Accounts'!$C$2:$C$57,MATCH($H343,'Chart of Accounts'!$A$2:$A$57,0)),""))</f>
        <v/>
      </c>
      <c r="J343" s="0" t="str">
        <f aca="false">IF($H343="","",IFERROR(INDEX('Chart of Accounts'!$B$2:$B$57,MATCH($H343,'Chart of Accounts'!$A$2:$A$57,0)),""))</f>
        <v/>
      </c>
      <c r="K343" s="0" t="str">
        <f aca="false">IF($F343="","",IFERROR(INDEX('Chart of Accounts'!$B$2:$B$57,MATCH($F343,'Chart of Accounts'!$A$2:$A$57,0)),""))</f>
        <v/>
      </c>
    </row>
    <row r="344" customFormat="false" ht="15" hidden="false" customHeight="false" outlineLevel="0" collapsed="false">
      <c r="A344" s="40"/>
      <c r="B344" s="22"/>
      <c r="C344" s="41"/>
      <c r="D344" s="22"/>
      <c r="E344" s="22"/>
      <c r="F344" s="22"/>
      <c r="G344" s="22"/>
      <c r="H344" s="0" t="str">
        <f aca="false">IF($A344="","",IF($D344="","9999 Uncategorized",$D344))</f>
        <v/>
      </c>
      <c r="I344" s="0" t="str">
        <f aca="false">IF($H344="","",IFERROR(INDEX('Chart of Accounts'!$C$2:$C$57,MATCH($H344,'Chart of Accounts'!$A$2:$A$57,0)),""))</f>
        <v/>
      </c>
      <c r="J344" s="0" t="str">
        <f aca="false">IF($H344="","",IFERROR(INDEX('Chart of Accounts'!$B$2:$B$57,MATCH($H344,'Chart of Accounts'!$A$2:$A$57,0)),""))</f>
        <v/>
      </c>
      <c r="K344" s="0" t="str">
        <f aca="false">IF($F344="","",IFERROR(INDEX('Chart of Accounts'!$B$2:$B$57,MATCH($F344,'Chart of Accounts'!$A$2:$A$57,0)),""))</f>
        <v/>
      </c>
    </row>
    <row r="345" customFormat="false" ht="15" hidden="false" customHeight="false" outlineLevel="0" collapsed="false">
      <c r="A345" s="40"/>
      <c r="B345" s="22"/>
      <c r="C345" s="41"/>
      <c r="D345" s="22"/>
      <c r="E345" s="22"/>
      <c r="F345" s="22"/>
      <c r="G345" s="22"/>
      <c r="H345" s="0" t="str">
        <f aca="false">IF($A345="","",IF($D345="","9999 Uncategorized",$D345))</f>
        <v/>
      </c>
      <c r="I345" s="0" t="str">
        <f aca="false">IF($H345="","",IFERROR(INDEX('Chart of Accounts'!$C$2:$C$57,MATCH($H345,'Chart of Accounts'!$A$2:$A$57,0)),""))</f>
        <v/>
      </c>
      <c r="J345" s="0" t="str">
        <f aca="false">IF($H345="","",IFERROR(INDEX('Chart of Accounts'!$B$2:$B$57,MATCH($H345,'Chart of Accounts'!$A$2:$A$57,0)),""))</f>
        <v/>
      </c>
      <c r="K345" s="0" t="str">
        <f aca="false">IF($F345="","",IFERROR(INDEX('Chart of Accounts'!$B$2:$B$57,MATCH($F345,'Chart of Accounts'!$A$2:$A$57,0)),""))</f>
        <v/>
      </c>
    </row>
    <row r="346" customFormat="false" ht="15" hidden="false" customHeight="false" outlineLevel="0" collapsed="false">
      <c r="A346" s="40"/>
      <c r="B346" s="22"/>
      <c r="C346" s="41"/>
      <c r="D346" s="22"/>
      <c r="E346" s="22"/>
      <c r="F346" s="22"/>
      <c r="G346" s="22"/>
      <c r="H346" s="0" t="str">
        <f aca="false">IF($A346="","",IF($D346="","9999 Uncategorized",$D346))</f>
        <v/>
      </c>
      <c r="I346" s="0" t="str">
        <f aca="false">IF($H346="","",IFERROR(INDEX('Chart of Accounts'!$C$2:$C$57,MATCH($H346,'Chart of Accounts'!$A$2:$A$57,0)),""))</f>
        <v/>
      </c>
      <c r="J346" s="0" t="str">
        <f aca="false">IF($H346="","",IFERROR(INDEX('Chart of Accounts'!$B$2:$B$57,MATCH($H346,'Chart of Accounts'!$A$2:$A$57,0)),""))</f>
        <v/>
      </c>
      <c r="K346" s="0" t="str">
        <f aca="false">IF($F346="","",IFERROR(INDEX('Chart of Accounts'!$B$2:$B$57,MATCH($F346,'Chart of Accounts'!$A$2:$A$57,0)),""))</f>
        <v/>
      </c>
    </row>
    <row r="347" customFormat="false" ht="15" hidden="false" customHeight="false" outlineLevel="0" collapsed="false">
      <c r="A347" s="40"/>
      <c r="B347" s="22"/>
      <c r="C347" s="41"/>
      <c r="D347" s="22"/>
      <c r="E347" s="22"/>
      <c r="F347" s="22"/>
      <c r="G347" s="22"/>
      <c r="H347" s="0" t="str">
        <f aca="false">IF($A347="","",IF($D347="","9999 Uncategorized",$D347))</f>
        <v/>
      </c>
      <c r="I347" s="0" t="str">
        <f aca="false">IF($H347="","",IFERROR(INDEX('Chart of Accounts'!$C$2:$C$57,MATCH($H347,'Chart of Accounts'!$A$2:$A$57,0)),""))</f>
        <v/>
      </c>
      <c r="J347" s="0" t="str">
        <f aca="false">IF($H347="","",IFERROR(INDEX('Chart of Accounts'!$B$2:$B$57,MATCH($H347,'Chart of Accounts'!$A$2:$A$57,0)),""))</f>
        <v/>
      </c>
      <c r="K347" s="0" t="str">
        <f aca="false">IF($F347="","",IFERROR(INDEX('Chart of Accounts'!$B$2:$B$57,MATCH($F347,'Chart of Accounts'!$A$2:$A$57,0)),""))</f>
        <v/>
      </c>
    </row>
    <row r="348" customFormat="false" ht="15" hidden="false" customHeight="false" outlineLevel="0" collapsed="false">
      <c r="A348" s="40"/>
      <c r="B348" s="22"/>
      <c r="C348" s="41"/>
      <c r="D348" s="22"/>
      <c r="E348" s="22"/>
      <c r="F348" s="22"/>
      <c r="G348" s="22"/>
      <c r="H348" s="0" t="str">
        <f aca="false">IF($A348="","",IF($D348="","9999 Uncategorized",$D348))</f>
        <v/>
      </c>
      <c r="I348" s="0" t="str">
        <f aca="false">IF($H348="","",IFERROR(INDEX('Chart of Accounts'!$C$2:$C$57,MATCH($H348,'Chart of Accounts'!$A$2:$A$57,0)),""))</f>
        <v/>
      </c>
      <c r="J348" s="0" t="str">
        <f aca="false">IF($H348="","",IFERROR(INDEX('Chart of Accounts'!$B$2:$B$57,MATCH($H348,'Chart of Accounts'!$A$2:$A$57,0)),""))</f>
        <v/>
      </c>
      <c r="K348" s="0" t="str">
        <f aca="false">IF($F348="","",IFERROR(INDEX('Chart of Accounts'!$B$2:$B$57,MATCH($F348,'Chart of Accounts'!$A$2:$A$57,0)),""))</f>
        <v/>
      </c>
    </row>
    <row r="349" customFormat="false" ht="15" hidden="false" customHeight="false" outlineLevel="0" collapsed="false">
      <c r="A349" s="40"/>
      <c r="B349" s="22"/>
      <c r="C349" s="41"/>
      <c r="D349" s="22"/>
      <c r="E349" s="22"/>
      <c r="F349" s="22"/>
      <c r="G349" s="22"/>
      <c r="H349" s="0" t="str">
        <f aca="false">IF($A349="","",IF($D349="","9999 Uncategorized",$D349))</f>
        <v/>
      </c>
      <c r="I349" s="0" t="str">
        <f aca="false">IF($H349="","",IFERROR(INDEX('Chart of Accounts'!$C$2:$C$57,MATCH($H349,'Chart of Accounts'!$A$2:$A$57,0)),""))</f>
        <v/>
      </c>
      <c r="J349" s="0" t="str">
        <f aca="false">IF($H349="","",IFERROR(INDEX('Chart of Accounts'!$B$2:$B$57,MATCH($H349,'Chart of Accounts'!$A$2:$A$57,0)),""))</f>
        <v/>
      </c>
      <c r="K349" s="0" t="str">
        <f aca="false">IF($F349="","",IFERROR(INDEX('Chart of Accounts'!$B$2:$B$57,MATCH($F349,'Chart of Accounts'!$A$2:$A$57,0)),""))</f>
        <v/>
      </c>
    </row>
    <row r="350" customFormat="false" ht="15" hidden="false" customHeight="false" outlineLevel="0" collapsed="false">
      <c r="A350" s="40"/>
      <c r="B350" s="22"/>
      <c r="C350" s="41"/>
      <c r="D350" s="22"/>
      <c r="E350" s="22"/>
      <c r="F350" s="22"/>
      <c r="G350" s="22"/>
      <c r="H350" s="0" t="str">
        <f aca="false">IF($A350="","",IF($D350="","9999 Uncategorized",$D350))</f>
        <v/>
      </c>
      <c r="I350" s="0" t="str">
        <f aca="false">IF($H350="","",IFERROR(INDEX('Chart of Accounts'!$C$2:$C$57,MATCH($H350,'Chart of Accounts'!$A$2:$A$57,0)),""))</f>
        <v/>
      </c>
      <c r="J350" s="0" t="str">
        <f aca="false">IF($H350="","",IFERROR(INDEX('Chart of Accounts'!$B$2:$B$57,MATCH($H350,'Chart of Accounts'!$A$2:$A$57,0)),""))</f>
        <v/>
      </c>
      <c r="K350" s="0" t="str">
        <f aca="false">IF($F350="","",IFERROR(INDEX('Chart of Accounts'!$B$2:$B$57,MATCH($F350,'Chart of Accounts'!$A$2:$A$57,0)),""))</f>
        <v/>
      </c>
    </row>
    <row r="351" customFormat="false" ht="15" hidden="false" customHeight="false" outlineLevel="0" collapsed="false">
      <c r="A351" s="40"/>
      <c r="B351" s="22"/>
      <c r="C351" s="41"/>
      <c r="D351" s="22"/>
      <c r="E351" s="22"/>
      <c r="F351" s="22"/>
      <c r="G351" s="22"/>
      <c r="H351" s="0" t="str">
        <f aca="false">IF($A351="","",IF($D351="","9999 Uncategorized",$D351))</f>
        <v/>
      </c>
      <c r="I351" s="0" t="str">
        <f aca="false">IF($H351="","",IFERROR(INDEX('Chart of Accounts'!$C$2:$C$57,MATCH($H351,'Chart of Accounts'!$A$2:$A$57,0)),""))</f>
        <v/>
      </c>
      <c r="J351" s="0" t="str">
        <f aca="false">IF($H351="","",IFERROR(INDEX('Chart of Accounts'!$B$2:$B$57,MATCH($H351,'Chart of Accounts'!$A$2:$A$57,0)),""))</f>
        <v/>
      </c>
      <c r="K351" s="0" t="str">
        <f aca="false">IF($F351="","",IFERROR(INDEX('Chart of Accounts'!$B$2:$B$57,MATCH($F351,'Chart of Accounts'!$A$2:$A$57,0)),""))</f>
        <v/>
      </c>
    </row>
    <row r="352" customFormat="false" ht="15" hidden="false" customHeight="false" outlineLevel="0" collapsed="false">
      <c r="A352" s="40"/>
      <c r="B352" s="22"/>
      <c r="C352" s="41"/>
      <c r="D352" s="22"/>
      <c r="E352" s="22"/>
      <c r="F352" s="22"/>
      <c r="G352" s="22"/>
      <c r="H352" s="0" t="str">
        <f aca="false">IF($A352="","",IF($D352="","9999 Uncategorized",$D352))</f>
        <v/>
      </c>
      <c r="I352" s="0" t="str">
        <f aca="false">IF($H352="","",IFERROR(INDEX('Chart of Accounts'!$C$2:$C$57,MATCH($H352,'Chart of Accounts'!$A$2:$A$57,0)),""))</f>
        <v/>
      </c>
      <c r="J352" s="0" t="str">
        <f aca="false">IF($H352="","",IFERROR(INDEX('Chart of Accounts'!$B$2:$B$57,MATCH($H352,'Chart of Accounts'!$A$2:$A$57,0)),""))</f>
        <v/>
      </c>
      <c r="K352" s="0" t="str">
        <f aca="false">IF($F352="","",IFERROR(INDEX('Chart of Accounts'!$B$2:$B$57,MATCH($F352,'Chart of Accounts'!$A$2:$A$57,0)),""))</f>
        <v/>
      </c>
    </row>
    <row r="353" customFormat="false" ht="15" hidden="false" customHeight="false" outlineLevel="0" collapsed="false">
      <c r="A353" s="40"/>
      <c r="B353" s="22"/>
      <c r="C353" s="41"/>
      <c r="D353" s="22"/>
      <c r="E353" s="22"/>
      <c r="F353" s="22"/>
      <c r="G353" s="22"/>
      <c r="H353" s="0" t="str">
        <f aca="false">IF($A353="","",IF($D353="","9999 Uncategorized",$D353))</f>
        <v/>
      </c>
      <c r="I353" s="0" t="str">
        <f aca="false">IF($H353="","",IFERROR(INDEX('Chart of Accounts'!$C$2:$C$57,MATCH($H353,'Chart of Accounts'!$A$2:$A$57,0)),""))</f>
        <v/>
      </c>
      <c r="J353" s="0" t="str">
        <f aca="false">IF($H353="","",IFERROR(INDEX('Chart of Accounts'!$B$2:$B$57,MATCH($H353,'Chart of Accounts'!$A$2:$A$57,0)),""))</f>
        <v/>
      </c>
      <c r="K353" s="0" t="str">
        <f aca="false">IF($F353="","",IFERROR(INDEX('Chart of Accounts'!$B$2:$B$57,MATCH($F353,'Chart of Accounts'!$A$2:$A$57,0)),""))</f>
        <v/>
      </c>
    </row>
    <row r="354" customFormat="false" ht="15" hidden="false" customHeight="false" outlineLevel="0" collapsed="false">
      <c r="A354" s="40"/>
      <c r="B354" s="22"/>
      <c r="C354" s="41"/>
      <c r="D354" s="22"/>
      <c r="E354" s="22"/>
      <c r="F354" s="22"/>
      <c r="G354" s="22"/>
      <c r="H354" s="0" t="str">
        <f aca="false">IF($A354="","",IF($D354="","9999 Uncategorized",$D354))</f>
        <v/>
      </c>
      <c r="I354" s="0" t="str">
        <f aca="false">IF($H354="","",IFERROR(INDEX('Chart of Accounts'!$C$2:$C$57,MATCH($H354,'Chart of Accounts'!$A$2:$A$57,0)),""))</f>
        <v/>
      </c>
      <c r="J354" s="0" t="str">
        <f aca="false">IF($H354="","",IFERROR(INDEX('Chart of Accounts'!$B$2:$B$57,MATCH($H354,'Chart of Accounts'!$A$2:$A$57,0)),""))</f>
        <v/>
      </c>
      <c r="K354" s="0" t="str">
        <f aca="false">IF($F354="","",IFERROR(INDEX('Chart of Accounts'!$B$2:$B$57,MATCH($F354,'Chart of Accounts'!$A$2:$A$57,0)),""))</f>
        <v/>
      </c>
    </row>
    <row r="355" customFormat="false" ht="15" hidden="false" customHeight="false" outlineLevel="0" collapsed="false">
      <c r="A355" s="40"/>
      <c r="B355" s="22"/>
      <c r="C355" s="41"/>
      <c r="D355" s="22"/>
      <c r="E355" s="22"/>
      <c r="F355" s="22"/>
      <c r="G355" s="22"/>
      <c r="H355" s="0" t="str">
        <f aca="false">IF($A355="","",IF($D355="","9999 Uncategorized",$D355))</f>
        <v/>
      </c>
      <c r="I355" s="0" t="str">
        <f aca="false">IF($H355="","",IFERROR(INDEX('Chart of Accounts'!$C$2:$C$57,MATCH($H355,'Chart of Accounts'!$A$2:$A$57,0)),""))</f>
        <v/>
      </c>
      <c r="J355" s="0" t="str">
        <f aca="false">IF($H355="","",IFERROR(INDEX('Chart of Accounts'!$B$2:$B$57,MATCH($H355,'Chart of Accounts'!$A$2:$A$57,0)),""))</f>
        <v/>
      </c>
      <c r="K355" s="0" t="str">
        <f aca="false">IF($F355="","",IFERROR(INDEX('Chart of Accounts'!$B$2:$B$57,MATCH($F355,'Chart of Accounts'!$A$2:$A$57,0)),""))</f>
        <v/>
      </c>
    </row>
    <row r="356" customFormat="false" ht="15" hidden="false" customHeight="false" outlineLevel="0" collapsed="false">
      <c r="A356" s="40"/>
      <c r="B356" s="22"/>
      <c r="C356" s="41"/>
      <c r="D356" s="22"/>
      <c r="E356" s="22"/>
      <c r="F356" s="22"/>
      <c r="G356" s="22"/>
      <c r="H356" s="0" t="str">
        <f aca="false">IF($A356="","",IF($D356="","9999 Uncategorized",$D356))</f>
        <v/>
      </c>
      <c r="I356" s="0" t="str">
        <f aca="false">IF($H356="","",IFERROR(INDEX('Chart of Accounts'!$C$2:$C$57,MATCH($H356,'Chart of Accounts'!$A$2:$A$57,0)),""))</f>
        <v/>
      </c>
      <c r="J356" s="0" t="str">
        <f aca="false">IF($H356="","",IFERROR(INDEX('Chart of Accounts'!$B$2:$B$57,MATCH($H356,'Chart of Accounts'!$A$2:$A$57,0)),""))</f>
        <v/>
      </c>
      <c r="K356" s="0" t="str">
        <f aca="false">IF($F356="","",IFERROR(INDEX('Chart of Accounts'!$B$2:$B$57,MATCH($F356,'Chart of Accounts'!$A$2:$A$57,0)),""))</f>
        <v/>
      </c>
    </row>
    <row r="357" customFormat="false" ht="15" hidden="false" customHeight="false" outlineLevel="0" collapsed="false">
      <c r="A357" s="40"/>
      <c r="B357" s="22"/>
      <c r="C357" s="41"/>
      <c r="D357" s="22"/>
      <c r="E357" s="22"/>
      <c r="F357" s="22"/>
      <c r="G357" s="22"/>
      <c r="H357" s="0" t="str">
        <f aca="false">IF($A357="","",IF($D357="","9999 Uncategorized",$D357))</f>
        <v/>
      </c>
      <c r="I357" s="0" t="str">
        <f aca="false">IF($H357="","",IFERROR(INDEX('Chart of Accounts'!$C$2:$C$57,MATCH($H357,'Chart of Accounts'!$A$2:$A$57,0)),""))</f>
        <v/>
      </c>
      <c r="J357" s="0" t="str">
        <f aca="false">IF($H357="","",IFERROR(INDEX('Chart of Accounts'!$B$2:$B$57,MATCH($H357,'Chart of Accounts'!$A$2:$A$57,0)),""))</f>
        <v/>
      </c>
      <c r="K357" s="0" t="str">
        <f aca="false">IF($F357="","",IFERROR(INDEX('Chart of Accounts'!$B$2:$B$57,MATCH($F357,'Chart of Accounts'!$A$2:$A$57,0)),""))</f>
        <v/>
      </c>
    </row>
    <row r="358" customFormat="false" ht="15" hidden="false" customHeight="false" outlineLevel="0" collapsed="false">
      <c r="A358" s="40"/>
      <c r="B358" s="22"/>
      <c r="C358" s="41"/>
      <c r="D358" s="22"/>
      <c r="E358" s="22"/>
      <c r="F358" s="22"/>
      <c r="G358" s="22"/>
      <c r="H358" s="0" t="str">
        <f aca="false">IF($A358="","",IF($D358="","9999 Uncategorized",$D358))</f>
        <v/>
      </c>
      <c r="I358" s="0" t="str">
        <f aca="false">IF($H358="","",IFERROR(INDEX('Chart of Accounts'!$C$2:$C$57,MATCH($H358,'Chart of Accounts'!$A$2:$A$57,0)),""))</f>
        <v/>
      </c>
      <c r="J358" s="0" t="str">
        <f aca="false">IF($H358="","",IFERROR(INDEX('Chart of Accounts'!$B$2:$B$57,MATCH($H358,'Chart of Accounts'!$A$2:$A$57,0)),""))</f>
        <v/>
      </c>
      <c r="K358" s="0" t="str">
        <f aca="false">IF($F358="","",IFERROR(INDEX('Chart of Accounts'!$B$2:$B$57,MATCH($F358,'Chart of Accounts'!$A$2:$A$57,0)),""))</f>
        <v/>
      </c>
    </row>
    <row r="359" customFormat="false" ht="15" hidden="false" customHeight="false" outlineLevel="0" collapsed="false">
      <c r="A359" s="40"/>
      <c r="B359" s="22"/>
      <c r="C359" s="41"/>
      <c r="D359" s="22"/>
      <c r="E359" s="22"/>
      <c r="F359" s="22"/>
      <c r="G359" s="22"/>
      <c r="H359" s="0" t="str">
        <f aca="false">IF($A359="","",IF($D359="","9999 Uncategorized",$D359))</f>
        <v/>
      </c>
      <c r="I359" s="0" t="str">
        <f aca="false">IF($H359="","",IFERROR(INDEX('Chart of Accounts'!$C$2:$C$57,MATCH($H359,'Chart of Accounts'!$A$2:$A$57,0)),""))</f>
        <v/>
      </c>
      <c r="J359" s="0" t="str">
        <f aca="false">IF($H359="","",IFERROR(INDEX('Chart of Accounts'!$B$2:$B$57,MATCH($H359,'Chart of Accounts'!$A$2:$A$57,0)),""))</f>
        <v/>
      </c>
      <c r="K359" s="0" t="str">
        <f aca="false">IF($F359="","",IFERROR(INDEX('Chart of Accounts'!$B$2:$B$57,MATCH($F359,'Chart of Accounts'!$A$2:$A$57,0)),""))</f>
        <v/>
      </c>
    </row>
    <row r="360" customFormat="false" ht="15" hidden="false" customHeight="false" outlineLevel="0" collapsed="false">
      <c r="A360" s="40"/>
      <c r="B360" s="22"/>
      <c r="C360" s="41"/>
      <c r="D360" s="22"/>
      <c r="E360" s="22"/>
      <c r="F360" s="22"/>
      <c r="G360" s="22"/>
      <c r="H360" s="0" t="str">
        <f aca="false">IF($A360="","",IF($D360="","9999 Uncategorized",$D360))</f>
        <v/>
      </c>
      <c r="I360" s="0" t="str">
        <f aca="false">IF($H360="","",IFERROR(INDEX('Chart of Accounts'!$C$2:$C$57,MATCH($H360,'Chart of Accounts'!$A$2:$A$57,0)),""))</f>
        <v/>
      </c>
      <c r="J360" s="0" t="str">
        <f aca="false">IF($H360="","",IFERROR(INDEX('Chart of Accounts'!$B$2:$B$57,MATCH($H360,'Chart of Accounts'!$A$2:$A$57,0)),""))</f>
        <v/>
      </c>
      <c r="K360" s="0" t="str">
        <f aca="false">IF($F360="","",IFERROR(INDEX('Chart of Accounts'!$B$2:$B$57,MATCH($F360,'Chart of Accounts'!$A$2:$A$57,0)),""))</f>
        <v/>
      </c>
    </row>
    <row r="361" customFormat="false" ht="15" hidden="false" customHeight="false" outlineLevel="0" collapsed="false">
      <c r="A361" s="40"/>
      <c r="B361" s="22"/>
      <c r="C361" s="41"/>
      <c r="D361" s="22"/>
      <c r="E361" s="22"/>
      <c r="F361" s="22"/>
      <c r="G361" s="22"/>
      <c r="H361" s="0" t="str">
        <f aca="false">IF($A361="","",IF($D361="","9999 Uncategorized",$D361))</f>
        <v/>
      </c>
      <c r="I361" s="0" t="str">
        <f aca="false">IF($H361="","",IFERROR(INDEX('Chart of Accounts'!$C$2:$C$57,MATCH($H361,'Chart of Accounts'!$A$2:$A$57,0)),""))</f>
        <v/>
      </c>
      <c r="J361" s="0" t="str">
        <f aca="false">IF($H361="","",IFERROR(INDEX('Chart of Accounts'!$B$2:$B$57,MATCH($H361,'Chart of Accounts'!$A$2:$A$57,0)),""))</f>
        <v/>
      </c>
      <c r="K361" s="0" t="str">
        <f aca="false">IF($F361="","",IFERROR(INDEX('Chart of Accounts'!$B$2:$B$57,MATCH($F361,'Chart of Accounts'!$A$2:$A$57,0)),""))</f>
        <v/>
      </c>
    </row>
    <row r="362" customFormat="false" ht="15" hidden="false" customHeight="false" outlineLevel="0" collapsed="false">
      <c r="A362" s="40"/>
      <c r="B362" s="22"/>
      <c r="C362" s="41"/>
      <c r="D362" s="22"/>
      <c r="E362" s="22"/>
      <c r="F362" s="22"/>
      <c r="G362" s="22"/>
      <c r="H362" s="0" t="str">
        <f aca="false">IF($A362="","",IF($D362="","9999 Uncategorized",$D362))</f>
        <v/>
      </c>
      <c r="I362" s="0" t="str">
        <f aca="false">IF($H362="","",IFERROR(INDEX('Chart of Accounts'!$C$2:$C$57,MATCH($H362,'Chart of Accounts'!$A$2:$A$57,0)),""))</f>
        <v/>
      </c>
      <c r="J362" s="0" t="str">
        <f aca="false">IF($H362="","",IFERROR(INDEX('Chart of Accounts'!$B$2:$B$57,MATCH($H362,'Chart of Accounts'!$A$2:$A$57,0)),""))</f>
        <v/>
      </c>
      <c r="K362" s="0" t="str">
        <f aca="false">IF($F362="","",IFERROR(INDEX('Chart of Accounts'!$B$2:$B$57,MATCH($F362,'Chart of Accounts'!$A$2:$A$57,0)),""))</f>
        <v/>
      </c>
    </row>
    <row r="363" customFormat="false" ht="15" hidden="false" customHeight="false" outlineLevel="0" collapsed="false">
      <c r="A363" s="40"/>
      <c r="B363" s="22"/>
      <c r="C363" s="41"/>
      <c r="D363" s="22"/>
      <c r="E363" s="22"/>
      <c r="F363" s="22"/>
      <c r="G363" s="22"/>
      <c r="H363" s="0" t="str">
        <f aca="false">IF($A363="","",IF($D363="","9999 Uncategorized",$D363))</f>
        <v/>
      </c>
      <c r="I363" s="0" t="str">
        <f aca="false">IF($H363="","",IFERROR(INDEX('Chart of Accounts'!$C$2:$C$57,MATCH($H363,'Chart of Accounts'!$A$2:$A$57,0)),""))</f>
        <v/>
      </c>
      <c r="J363" s="0" t="str">
        <f aca="false">IF($H363="","",IFERROR(INDEX('Chart of Accounts'!$B$2:$B$57,MATCH($H363,'Chart of Accounts'!$A$2:$A$57,0)),""))</f>
        <v/>
      </c>
      <c r="K363" s="0" t="str">
        <f aca="false">IF($F363="","",IFERROR(INDEX('Chart of Accounts'!$B$2:$B$57,MATCH($F363,'Chart of Accounts'!$A$2:$A$57,0)),""))</f>
        <v/>
      </c>
    </row>
    <row r="364" customFormat="false" ht="15" hidden="false" customHeight="false" outlineLevel="0" collapsed="false">
      <c r="A364" s="40"/>
      <c r="B364" s="22"/>
      <c r="C364" s="41"/>
      <c r="D364" s="22"/>
      <c r="E364" s="22"/>
      <c r="F364" s="22"/>
      <c r="G364" s="22"/>
      <c r="H364" s="0" t="str">
        <f aca="false">IF($A364="","",IF($D364="","9999 Uncategorized",$D364))</f>
        <v/>
      </c>
      <c r="I364" s="0" t="str">
        <f aca="false">IF($H364="","",IFERROR(INDEX('Chart of Accounts'!$C$2:$C$57,MATCH($H364,'Chart of Accounts'!$A$2:$A$57,0)),""))</f>
        <v/>
      </c>
      <c r="J364" s="0" t="str">
        <f aca="false">IF($H364="","",IFERROR(INDEX('Chart of Accounts'!$B$2:$B$57,MATCH($H364,'Chart of Accounts'!$A$2:$A$57,0)),""))</f>
        <v/>
      </c>
      <c r="K364" s="0" t="str">
        <f aca="false">IF($F364="","",IFERROR(INDEX('Chart of Accounts'!$B$2:$B$57,MATCH($F364,'Chart of Accounts'!$A$2:$A$57,0)),""))</f>
        <v/>
      </c>
    </row>
    <row r="365" customFormat="false" ht="15" hidden="false" customHeight="false" outlineLevel="0" collapsed="false">
      <c r="A365" s="40"/>
      <c r="B365" s="22"/>
      <c r="C365" s="41"/>
      <c r="D365" s="22"/>
      <c r="E365" s="22"/>
      <c r="F365" s="22"/>
      <c r="G365" s="22"/>
      <c r="H365" s="0" t="str">
        <f aca="false">IF($A365="","",IF($D365="","9999 Uncategorized",$D365))</f>
        <v/>
      </c>
      <c r="I365" s="0" t="str">
        <f aca="false">IF($H365="","",IFERROR(INDEX('Chart of Accounts'!$C$2:$C$57,MATCH($H365,'Chart of Accounts'!$A$2:$A$57,0)),""))</f>
        <v/>
      </c>
      <c r="J365" s="0" t="str">
        <f aca="false">IF($H365="","",IFERROR(INDEX('Chart of Accounts'!$B$2:$B$57,MATCH($H365,'Chart of Accounts'!$A$2:$A$57,0)),""))</f>
        <v/>
      </c>
      <c r="K365" s="0" t="str">
        <f aca="false">IF($F365="","",IFERROR(INDEX('Chart of Accounts'!$B$2:$B$57,MATCH($F365,'Chart of Accounts'!$A$2:$A$57,0)),""))</f>
        <v/>
      </c>
    </row>
    <row r="366" customFormat="false" ht="15" hidden="false" customHeight="false" outlineLevel="0" collapsed="false">
      <c r="A366" s="40"/>
      <c r="B366" s="22"/>
      <c r="C366" s="41"/>
      <c r="D366" s="22"/>
      <c r="E366" s="22"/>
      <c r="F366" s="22"/>
      <c r="G366" s="22"/>
      <c r="H366" s="0" t="str">
        <f aca="false">IF($A366="","",IF($D366="","9999 Uncategorized",$D366))</f>
        <v/>
      </c>
      <c r="I366" s="0" t="str">
        <f aca="false">IF($H366="","",IFERROR(INDEX('Chart of Accounts'!$C$2:$C$57,MATCH($H366,'Chart of Accounts'!$A$2:$A$57,0)),""))</f>
        <v/>
      </c>
      <c r="J366" s="0" t="str">
        <f aca="false">IF($H366="","",IFERROR(INDEX('Chart of Accounts'!$B$2:$B$57,MATCH($H366,'Chart of Accounts'!$A$2:$A$57,0)),""))</f>
        <v/>
      </c>
      <c r="K366" s="0" t="str">
        <f aca="false">IF($F366="","",IFERROR(INDEX('Chart of Accounts'!$B$2:$B$57,MATCH($F366,'Chart of Accounts'!$A$2:$A$57,0)),""))</f>
        <v/>
      </c>
    </row>
    <row r="367" customFormat="false" ht="15" hidden="false" customHeight="false" outlineLevel="0" collapsed="false">
      <c r="A367" s="40"/>
      <c r="B367" s="22"/>
      <c r="C367" s="41"/>
      <c r="D367" s="22"/>
      <c r="E367" s="22"/>
      <c r="F367" s="22"/>
      <c r="G367" s="22"/>
      <c r="H367" s="0" t="str">
        <f aca="false">IF($A367="","",IF($D367="","9999 Uncategorized",$D367))</f>
        <v/>
      </c>
      <c r="I367" s="0" t="str">
        <f aca="false">IF($H367="","",IFERROR(INDEX('Chart of Accounts'!$C$2:$C$57,MATCH($H367,'Chart of Accounts'!$A$2:$A$57,0)),""))</f>
        <v/>
      </c>
      <c r="J367" s="0" t="str">
        <f aca="false">IF($H367="","",IFERROR(INDEX('Chart of Accounts'!$B$2:$B$57,MATCH($H367,'Chart of Accounts'!$A$2:$A$57,0)),""))</f>
        <v/>
      </c>
      <c r="K367" s="0" t="str">
        <f aca="false">IF($F367="","",IFERROR(INDEX('Chart of Accounts'!$B$2:$B$57,MATCH($F367,'Chart of Accounts'!$A$2:$A$57,0)),""))</f>
        <v/>
      </c>
    </row>
    <row r="368" customFormat="false" ht="15" hidden="false" customHeight="false" outlineLevel="0" collapsed="false">
      <c r="A368" s="40"/>
      <c r="B368" s="22"/>
      <c r="C368" s="41"/>
      <c r="D368" s="22"/>
      <c r="E368" s="22"/>
      <c r="F368" s="22"/>
      <c r="G368" s="22"/>
      <c r="H368" s="0" t="str">
        <f aca="false">IF($A368="","",IF($D368="","9999 Uncategorized",$D368))</f>
        <v/>
      </c>
      <c r="I368" s="0" t="str">
        <f aca="false">IF($H368="","",IFERROR(INDEX('Chart of Accounts'!$C$2:$C$57,MATCH($H368,'Chart of Accounts'!$A$2:$A$57,0)),""))</f>
        <v/>
      </c>
      <c r="J368" s="0" t="str">
        <f aca="false">IF($H368="","",IFERROR(INDEX('Chart of Accounts'!$B$2:$B$57,MATCH($H368,'Chart of Accounts'!$A$2:$A$57,0)),""))</f>
        <v/>
      </c>
      <c r="K368" s="0" t="str">
        <f aca="false">IF($F368="","",IFERROR(INDEX('Chart of Accounts'!$B$2:$B$57,MATCH($F368,'Chart of Accounts'!$A$2:$A$57,0)),""))</f>
        <v/>
      </c>
    </row>
    <row r="369" customFormat="false" ht="15" hidden="false" customHeight="false" outlineLevel="0" collapsed="false">
      <c r="A369" s="40"/>
      <c r="B369" s="22"/>
      <c r="C369" s="41"/>
      <c r="D369" s="22"/>
      <c r="E369" s="22"/>
      <c r="F369" s="22"/>
      <c r="G369" s="22"/>
      <c r="H369" s="0" t="str">
        <f aca="false">IF($A369="","",IF($D369="","9999 Uncategorized",$D369))</f>
        <v/>
      </c>
      <c r="I369" s="0" t="str">
        <f aca="false">IF($H369="","",IFERROR(INDEX('Chart of Accounts'!$C$2:$C$57,MATCH($H369,'Chart of Accounts'!$A$2:$A$57,0)),""))</f>
        <v/>
      </c>
      <c r="J369" s="0" t="str">
        <f aca="false">IF($H369="","",IFERROR(INDEX('Chart of Accounts'!$B$2:$B$57,MATCH($H369,'Chart of Accounts'!$A$2:$A$57,0)),""))</f>
        <v/>
      </c>
      <c r="K369" s="0" t="str">
        <f aca="false">IF($F369="","",IFERROR(INDEX('Chart of Accounts'!$B$2:$B$57,MATCH($F369,'Chart of Accounts'!$A$2:$A$57,0)),""))</f>
        <v/>
      </c>
    </row>
    <row r="370" customFormat="false" ht="15" hidden="false" customHeight="false" outlineLevel="0" collapsed="false">
      <c r="A370" s="40"/>
      <c r="B370" s="22"/>
      <c r="C370" s="41"/>
      <c r="D370" s="22"/>
      <c r="E370" s="22"/>
      <c r="F370" s="22"/>
      <c r="G370" s="22"/>
      <c r="H370" s="0" t="str">
        <f aca="false">IF($A370="","",IF($D370="","9999 Uncategorized",$D370))</f>
        <v/>
      </c>
      <c r="I370" s="0" t="str">
        <f aca="false">IF($H370="","",IFERROR(INDEX('Chart of Accounts'!$C$2:$C$57,MATCH($H370,'Chart of Accounts'!$A$2:$A$57,0)),""))</f>
        <v/>
      </c>
      <c r="J370" s="0" t="str">
        <f aca="false">IF($H370="","",IFERROR(INDEX('Chart of Accounts'!$B$2:$B$57,MATCH($H370,'Chart of Accounts'!$A$2:$A$57,0)),""))</f>
        <v/>
      </c>
      <c r="K370" s="0" t="str">
        <f aca="false">IF($F370="","",IFERROR(INDEX('Chart of Accounts'!$B$2:$B$57,MATCH($F370,'Chart of Accounts'!$A$2:$A$57,0)),""))</f>
        <v/>
      </c>
    </row>
    <row r="371" customFormat="false" ht="15" hidden="false" customHeight="false" outlineLevel="0" collapsed="false">
      <c r="A371" s="40"/>
      <c r="B371" s="22"/>
      <c r="C371" s="41"/>
      <c r="D371" s="22"/>
      <c r="E371" s="22"/>
      <c r="F371" s="22"/>
      <c r="G371" s="22"/>
      <c r="H371" s="0" t="str">
        <f aca="false">IF($A371="","",IF($D371="","9999 Uncategorized",$D371))</f>
        <v/>
      </c>
      <c r="I371" s="0" t="str">
        <f aca="false">IF($H371="","",IFERROR(INDEX('Chart of Accounts'!$C$2:$C$57,MATCH($H371,'Chart of Accounts'!$A$2:$A$57,0)),""))</f>
        <v/>
      </c>
      <c r="J371" s="0" t="str">
        <f aca="false">IF($H371="","",IFERROR(INDEX('Chart of Accounts'!$B$2:$B$57,MATCH($H371,'Chart of Accounts'!$A$2:$A$57,0)),""))</f>
        <v/>
      </c>
      <c r="K371" s="0" t="str">
        <f aca="false">IF($F371="","",IFERROR(INDEX('Chart of Accounts'!$B$2:$B$57,MATCH($F371,'Chart of Accounts'!$A$2:$A$57,0)),""))</f>
        <v/>
      </c>
    </row>
    <row r="372" customFormat="false" ht="15" hidden="false" customHeight="false" outlineLevel="0" collapsed="false">
      <c r="A372" s="40"/>
      <c r="B372" s="22"/>
      <c r="C372" s="41"/>
      <c r="D372" s="22"/>
      <c r="E372" s="22"/>
      <c r="F372" s="22"/>
      <c r="G372" s="22"/>
      <c r="H372" s="0" t="str">
        <f aca="false">IF($A372="","",IF($D372="","9999 Uncategorized",$D372))</f>
        <v/>
      </c>
      <c r="I372" s="0" t="str">
        <f aca="false">IF($H372="","",IFERROR(INDEX('Chart of Accounts'!$C$2:$C$57,MATCH($H372,'Chart of Accounts'!$A$2:$A$57,0)),""))</f>
        <v/>
      </c>
      <c r="J372" s="0" t="str">
        <f aca="false">IF($H372="","",IFERROR(INDEX('Chart of Accounts'!$B$2:$B$57,MATCH($H372,'Chart of Accounts'!$A$2:$A$57,0)),""))</f>
        <v/>
      </c>
      <c r="K372" s="0" t="str">
        <f aca="false">IF($F372="","",IFERROR(INDEX('Chart of Accounts'!$B$2:$B$57,MATCH($F372,'Chart of Accounts'!$A$2:$A$57,0)),""))</f>
        <v/>
      </c>
    </row>
    <row r="373" customFormat="false" ht="15" hidden="false" customHeight="false" outlineLevel="0" collapsed="false">
      <c r="A373" s="40"/>
      <c r="B373" s="22"/>
      <c r="C373" s="41"/>
      <c r="D373" s="22"/>
      <c r="E373" s="22"/>
      <c r="F373" s="22"/>
      <c r="G373" s="22"/>
      <c r="H373" s="0" t="str">
        <f aca="false">IF($A373="","",IF($D373="","9999 Uncategorized",$D373))</f>
        <v/>
      </c>
      <c r="I373" s="0" t="str">
        <f aca="false">IF($H373="","",IFERROR(INDEX('Chart of Accounts'!$C$2:$C$57,MATCH($H373,'Chart of Accounts'!$A$2:$A$57,0)),""))</f>
        <v/>
      </c>
      <c r="J373" s="0" t="str">
        <f aca="false">IF($H373="","",IFERROR(INDEX('Chart of Accounts'!$B$2:$B$57,MATCH($H373,'Chart of Accounts'!$A$2:$A$57,0)),""))</f>
        <v/>
      </c>
      <c r="K373" s="0" t="str">
        <f aca="false">IF($F373="","",IFERROR(INDEX('Chart of Accounts'!$B$2:$B$57,MATCH($F373,'Chart of Accounts'!$A$2:$A$57,0)),""))</f>
        <v/>
      </c>
    </row>
    <row r="374" customFormat="false" ht="15" hidden="false" customHeight="false" outlineLevel="0" collapsed="false">
      <c r="A374" s="40"/>
      <c r="B374" s="22"/>
      <c r="C374" s="41"/>
      <c r="D374" s="22"/>
      <c r="E374" s="22"/>
      <c r="F374" s="22"/>
      <c r="G374" s="22"/>
      <c r="H374" s="0" t="str">
        <f aca="false">IF($A374="","",IF($D374="","9999 Uncategorized",$D374))</f>
        <v/>
      </c>
      <c r="I374" s="0" t="str">
        <f aca="false">IF($H374="","",IFERROR(INDEX('Chart of Accounts'!$C$2:$C$57,MATCH($H374,'Chart of Accounts'!$A$2:$A$57,0)),""))</f>
        <v/>
      </c>
      <c r="J374" s="0" t="str">
        <f aca="false">IF($H374="","",IFERROR(INDEX('Chart of Accounts'!$B$2:$B$57,MATCH($H374,'Chart of Accounts'!$A$2:$A$57,0)),""))</f>
        <v/>
      </c>
      <c r="K374" s="0" t="str">
        <f aca="false">IF($F374="","",IFERROR(INDEX('Chart of Accounts'!$B$2:$B$57,MATCH($F374,'Chart of Accounts'!$A$2:$A$57,0)),""))</f>
        <v/>
      </c>
    </row>
    <row r="375" customFormat="false" ht="15" hidden="false" customHeight="false" outlineLevel="0" collapsed="false">
      <c r="A375" s="40"/>
      <c r="B375" s="22"/>
      <c r="C375" s="41"/>
      <c r="D375" s="22"/>
      <c r="E375" s="22"/>
      <c r="F375" s="22"/>
      <c r="G375" s="22"/>
      <c r="H375" s="0" t="str">
        <f aca="false">IF($A375="","",IF($D375="","9999 Uncategorized",$D375))</f>
        <v/>
      </c>
      <c r="I375" s="0" t="str">
        <f aca="false">IF($H375="","",IFERROR(INDEX('Chart of Accounts'!$C$2:$C$57,MATCH($H375,'Chart of Accounts'!$A$2:$A$57,0)),""))</f>
        <v/>
      </c>
      <c r="J375" s="0" t="str">
        <f aca="false">IF($H375="","",IFERROR(INDEX('Chart of Accounts'!$B$2:$B$57,MATCH($H375,'Chart of Accounts'!$A$2:$A$57,0)),""))</f>
        <v/>
      </c>
      <c r="K375" s="0" t="str">
        <f aca="false">IF($F375="","",IFERROR(INDEX('Chart of Accounts'!$B$2:$B$57,MATCH($F375,'Chart of Accounts'!$A$2:$A$57,0)),""))</f>
        <v/>
      </c>
    </row>
    <row r="376" customFormat="false" ht="15" hidden="false" customHeight="false" outlineLevel="0" collapsed="false">
      <c r="A376" s="40"/>
      <c r="B376" s="22"/>
      <c r="C376" s="41"/>
      <c r="D376" s="22"/>
      <c r="E376" s="22"/>
      <c r="F376" s="22"/>
      <c r="G376" s="22"/>
      <c r="H376" s="0" t="str">
        <f aca="false">IF($A376="","",IF($D376="","9999 Uncategorized",$D376))</f>
        <v/>
      </c>
      <c r="I376" s="0" t="str">
        <f aca="false">IF($H376="","",IFERROR(INDEX('Chart of Accounts'!$C$2:$C$57,MATCH($H376,'Chart of Accounts'!$A$2:$A$57,0)),""))</f>
        <v/>
      </c>
      <c r="J376" s="0" t="str">
        <f aca="false">IF($H376="","",IFERROR(INDEX('Chart of Accounts'!$B$2:$B$57,MATCH($H376,'Chart of Accounts'!$A$2:$A$57,0)),""))</f>
        <v/>
      </c>
      <c r="K376" s="0" t="str">
        <f aca="false">IF($F376="","",IFERROR(INDEX('Chart of Accounts'!$B$2:$B$57,MATCH($F376,'Chart of Accounts'!$A$2:$A$57,0)),""))</f>
        <v/>
      </c>
    </row>
    <row r="377" customFormat="false" ht="15" hidden="false" customHeight="false" outlineLevel="0" collapsed="false">
      <c r="A377" s="40"/>
      <c r="B377" s="22"/>
      <c r="C377" s="41"/>
      <c r="D377" s="22"/>
      <c r="E377" s="22"/>
      <c r="F377" s="22"/>
      <c r="G377" s="22"/>
      <c r="H377" s="0" t="str">
        <f aca="false">IF($A377="","",IF($D377="","9999 Uncategorized",$D377))</f>
        <v/>
      </c>
      <c r="I377" s="0" t="str">
        <f aca="false">IF($H377="","",IFERROR(INDEX('Chart of Accounts'!$C$2:$C$57,MATCH($H377,'Chart of Accounts'!$A$2:$A$57,0)),""))</f>
        <v/>
      </c>
      <c r="J377" s="0" t="str">
        <f aca="false">IF($H377="","",IFERROR(INDEX('Chart of Accounts'!$B$2:$B$57,MATCH($H377,'Chart of Accounts'!$A$2:$A$57,0)),""))</f>
        <v/>
      </c>
      <c r="K377" s="0" t="str">
        <f aca="false">IF($F377="","",IFERROR(INDEX('Chart of Accounts'!$B$2:$B$57,MATCH($F377,'Chart of Accounts'!$A$2:$A$57,0)),""))</f>
        <v/>
      </c>
    </row>
    <row r="378" customFormat="false" ht="15" hidden="false" customHeight="false" outlineLevel="0" collapsed="false">
      <c r="A378" s="40"/>
      <c r="B378" s="22"/>
      <c r="C378" s="41"/>
      <c r="D378" s="22"/>
      <c r="E378" s="22"/>
      <c r="F378" s="22"/>
      <c r="G378" s="22"/>
      <c r="H378" s="0" t="str">
        <f aca="false">IF($A378="","",IF($D378="","9999 Uncategorized",$D378))</f>
        <v/>
      </c>
      <c r="I378" s="0" t="str">
        <f aca="false">IF($H378="","",IFERROR(INDEX('Chart of Accounts'!$C$2:$C$57,MATCH($H378,'Chart of Accounts'!$A$2:$A$57,0)),""))</f>
        <v/>
      </c>
      <c r="J378" s="0" t="str">
        <f aca="false">IF($H378="","",IFERROR(INDEX('Chart of Accounts'!$B$2:$B$57,MATCH($H378,'Chart of Accounts'!$A$2:$A$57,0)),""))</f>
        <v/>
      </c>
      <c r="K378" s="0" t="str">
        <f aca="false">IF($F378="","",IFERROR(INDEX('Chart of Accounts'!$B$2:$B$57,MATCH($F378,'Chart of Accounts'!$A$2:$A$57,0)),""))</f>
        <v/>
      </c>
    </row>
    <row r="379" customFormat="false" ht="15" hidden="false" customHeight="false" outlineLevel="0" collapsed="false">
      <c r="A379" s="40"/>
      <c r="B379" s="22"/>
      <c r="C379" s="41"/>
      <c r="D379" s="22"/>
      <c r="E379" s="22"/>
      <c r="F379" s="22"/>
      <c r="G379" s="22"/>
      <c r="H379" s="0" t="str">
        <f aca="false">IF($A379="","",IF($D379="","9999 Uncategorized",$D379))</f>
        <v/>
      </c>
      <c r="I379" s="0" t="str">
        <f aca="false">IF($H379="","",IFERROR(INDEX('Chart of Accounts'!$C$2:$C$57,MATCH($H379,'Chart of Accounts'!$A$2:$A$57,0)),""))</f>
        <v/>
      </c>
      <c r="J379" s="0" t="str">
        <f aca="false">IF($H379="","",IFERROR(INDEX('Chart of Accounts'!$B$2:$B$57,MATCH($H379,'Chart of Accounts'!$A$2:$A$57,0)),""))</f>
        <v/>
      </c>
      <c r="K379" s="0" t="str">
        <f aca="false">IF($F379="","",IFERROR(INDEX('Chart of Accounts'!$B$2:$B$57,MATCH($F379,'Chart of Accounts'!$A$2:$A$57,0)),""))</f>
        <v/>
      </c>
    </row>
    <row r="380" customFormat="false" ht="15" hidden="false" customHeight="false" outlineLevel="0" collapsed="false">
      <c r="A380" s="40"/>
      <c r="B380" s="22"/>
      <c r="C380" s="41"/>
      <c r="D380" s="22"/>
      <c r="E380" s="22"/>
      <c r="F380" s="22"/>
      <c r="G380" s="22"/>
      <c r="H380" s="0" t="str">
        <f aca="false">IF($A380="","",IF($D380="","9999 Uncategorized",$D380))</f>
        <v/>
      </c>
      <c r="I380" s="0" t="str">
        <f aca="false">IF($H380="","",IFERROR(INDEX('Chart of Accounts'!$C$2:$C$57,MATCH($H380,'Chart of Accounts'!$A$2:$A$57,0)),""))</f>
        <v/>
      </c>
      <c r="J380" s="0" t="str">
        <f aca="false">IF($H380="","",IFERROR(INDEX('Chart of Accounts'!$B$2:$B$57,MATCH($H380,'Chart of Accounts'!$A$2:$A$57,0)),""))</f>
        <v/>
      </c>
      <c r="K380" s="0" t="str">
        <f aca="false">IF($F380="","",IFERROR(INDEX('Chart of Accounts'!$B$2:$B$57,MATCH($F380,'Chart of Accounts'!$A$2:$A$57,0)),""))</f>
        <v/>
      </c>
    </row>
    <row r="381" customFormat="false" ht="15" hidden="false" customHeight="false" outlineLevel="0" collapsed="false">
      <c r="A381" s="40"/>
      <c r="B381" s="22"/>
      <c r="C381" s="41"/>
      <c r="D381" s="22"/>
      <c r="E381" s="22"/>
      <c r="F381" s="22"/>
      <c r="G381" s="22"/>
      <c r="H381" s="0" t="str">
        <f aca="false">IF($A381="","",IF($D381="","9999 Uncategorized",$D381))</f>
        <v/>
      </c>
      <c r="I381" s="0" t="str">
        <f aca="false">IF($H381="","",IFERROR(INDEX('Chart of Accounts'!$C$2:$C$57,MATCH($H381,'Chart of Accounts'!$A$2:$A$57,0)),""))</f>
        <v/>
      </c>
      <c r="J381" s="0" t="str">
        <f aca="false">IF($H381="","",IFERROR(INDEX('Chart of Accounts'!$B$2:$B$57,MATCH($H381,'Chart of Accounts'!$A$2:$A$57,0)),""))</f>
        <v/>
      </c>
      <c r="K381" s="0" t="str">
        <f aca="false">IF($F381="","",IFERROR(INDEX('Chart of Accounts'!$B$2:$B$57,MATCH($F381,'Chart of Accounts'!$A$2:$A$57,0)),""))</f>
        <v/>
      </c>
    </row>
    <row r="382" customFormat="false" ht="15" hidden="false" customHeight="false" outlineLevel="0" collapsed="false">
      <c r="A382" s="40"/>
      <c r="B382" s="22"/>
      <c r="C382" s="41"/>
      <c r="D382" s="22"/>
      <c r="E382" s="22"/>
      <c r="F382" s="22"/>
      <c r="G382" s="22"/>
      <c r="H382" s="0" t="str">
        <f aca="false">IF($A382="","",IF($D382="","9999 Uncategorized",$D382))</f>
        <v/>
      </c>
      <c r="I382" s="0" t="str">
        <f aca="false">IF($H382="","",IFERROR(INDEX('Chart of Accounts'!$C$2:$C$57,MATCH($H382,'Chart of Accounts'!$A$2:$A$57,0)),""))</f>
        <v/>
      </c>
      <c r="J382" s="0" t="str">
        <f aca="false">IF($H382="","",IFERROR(INDEX('Chart of Accounts'!$B$2:$B$57,MATCH($H382,'Chart of Accounts'!$A$2:$A$57,0)),""))</f>
        <v/>
      </c>
      <c r="K382" s="0" t="str">
        <f aca="false">IF($F382="","",IFERROR(INDEX('Chart of Accounts'!$B$2:$B$57,MATCH($F382,'Chart of Accounts'!$A$2:$A$57,0)),""))</f>
        <v/>
      </c>
    </row>
    <row r="383" customFormat="false" ht="15" hidden="false" customHeight="false" outlineLevel="0" collapsed="false">
      <c r="A383" s="40"/>
      <c r="B383" s="22"/>
      <c r="C383" s="41"/>
      <c r="D383" s="22"/>
      <c r="E383" s="22"/>
      <c r="F383" s="22"/>
      <c r="G383" s="22"/>
      <c r="H383" s="0" t="str">
        <f aca="false">IF($A383="","",IF($D383="","9999 Uncategorized",$D383))</f>
        <v/>
      </c>
      <c r="I383" s="0" t="str">
        <f aca="false">IF($H383="","",IFERROR(INDEX('Chart of Accounts'!$C$2:$C$57,MATCH($H383,'Chart of Accounts'!$A$2:$A$57,0)),""))</f>
        <v/>
      </c>
      <c r="J383" s="0" t="str">
        <f aca="false">IF($H383="","",IFERROR(INDEX('Chart of Accounts'!$B$2:$B$57,MATCH($H383,'Chart of Accounts'!$A$2:$A$57,0)),""))</f>
        <v/>
      </c>
      <c r="K383" s="0" t="str">
        <f aca="false">IF($F383="","",IFERROR(INDEX('Chart of Accounts'!$B$2:$B$57,MATCH($F383,'Chart of Accounts'!$A$2:$A$57,0)),""))</f>
        <v/>
      </c>
    </row>
    <row r="384" customFormat="false" ht="15" hidden="false" customHeight="false" outlineLevel="0" collapsed="false">
      <c r="A384" s="40"/>
      <c r="B384" s="22"/>
      <c r="C384" s="41"/>
      <c r="D384" s="22"/>
      <c r="E384" s="22"/>
      <c r="F384" s="22"/>
      <c r="G384" s="22"/>
      <c r="H384" s="0" t="str">
        <f aca="false">IF($A384="","",IF($D384="","9999 Uncategorized",$D384))</f>
        <v/>
      </c>
      <c r="I384" s="0" t="str">
        <f aca="false">IF($H384="","",IFERROR(INDEX('Chart of Accounts'!$C$2:$C$57,MATCH($H384,'Chart of Accounts'!$A$2:$A$57,0)),""))</f>
        <v/>
      </c>
      <c r="J384" s="0" t="str">
        <f aca="false">IF($H384="","",IFERROR(INDEX('Chart of Accounts'!$B$2:$B$57,MATCH($H384,'Chart of Accounts'!$A$2:$A$57,0)),""))</f>
        <v/>
      </c>
      <c r="K384" s="0" t="str">
        <f aca="false">IF($F384="","",IFERROR(INDEX('Chart of Accounts'!$B$2:$B$57,MATCH($F384,'Chart of Accounts'!$A$2:$A$57,0)),""))</f>
        <v/>
      </c>
    </row>
    <row r="385" customFormat="false" ht="15" hidden="false" customHeight="false" outlineLevel="0" collapsed="false">
      <c r="A385" s="40"/>
      <c r="B385" s="22"/>
      <c r="C385" s="41"/>
      <c r="D385" s="22"/>
      <c r="E385" s="22"/>
      <c r="F385" s="22"/>
      <c r="G385" s="22"/>
      <c r="H385" s="0" t="str">
        <f aca="false">IF($A385="","",IF($D385="","9999 Uncategorized",$D385))</f>
        <v/>
      </c>
      <c r="I385" s="0" t="str">
        <f aca="false">IF($H385="","",IFERROR(INDEX('Chart of Accounts'!$C$2:$C$57,MATCH($H385,'Chart of Accounts'!$A$2:$A$57,0)),""))</f>
        <v/>
      </c>
      <c r="J385" s="0" t="str">
        <f aca="false">IF($H385="","",IFERROR(INDEX('Chart of Accounts'!$B$2:$B$57,MATCH($H385,'Chart of Accounts'!$A$2:$A$57,0)),""))</f>
        <v/>
      </c>
      <c r="K385" s="0" t="str">
        <f aca="false">IF($F385="","",IFERROR(INDEX('Chart of Accounts'!$B$2:$B$57,MATCH($F385,'Chart of Accounts'!$A$2:$A$57,0)),""))</f>
        <v/>
      </c>
    </row>
    <row r="386" customFormat="false" ht="15" hidden="false" customHeight="false" outlineLevel="0" collapsed="false">
      <c r="A386" s="40"/>
      <c r="B386" s="22"/>
      <c r="C386" s="41"/>
      <c r="D386" s="22"/>
      <c r="E386" s="22"/>
      <c r="F386" s="22"/>
      <c r="G386" s="22"/>
      <c r="H386" s="0" t="str">
        <f aca="false">IF($A386="","",IF($D386="","9999 Uncategorized",$D386))</f>
        <v/>
      </c>
      <c r="I386" s="0" t="str">
        <f aca="false">IF($H386="","",IFERROR(INDEX('Chart of Accounts'!$C$2:$C$57,MATCH($H386,'Chart of Accounts'!$A$2:$A$57,0)),""))</f>
        <v/>
      </c>
      <c r="J386" s="0" t="str">
        <f aca="false">IF($H386="","",IFERROR(INDEX('Chart of Accounts'!$B$2:$B$57,MATCH($H386,'Chart of Accounts'!$A$2:$A$57,0)),""))</f>
        <v/>
      </c>
      <c r="K386" s="0" t="str">
        <f aca="false">IF($F386="","",IFERROR(INDEX('Chart of Accounts'!$B$2:$B$57,MATCH($F386,'Chart of Accounts'!$A$2:$A$57,0)),""))</f>
        <v/>
      </c>
    </row>
    <row r="387" customFormat="false" ht="15" hidden="false" customHeight="false" outlineLevel="0" collapsed="false">
      <c r="A387" s="40"/>
      <c r="B387" s="22"/>
      <c r="C387" s="41"/>
      <c r="D387" s="22"/>
      <c r="E387" s="22"/>
      <c r="F387" s="22"/>
      <c r="G387" s="22"/>
      <c r="H387" s="0" t="str">
        <f aca="false">IF($A387="","",IF($D387="","9999 Uncategorized",$D387))</f>
        <v/>
      </c>
      <c r="I387" s="0" t="str">
        <f aca="false">IF($H387="","",IFERROR(INDEX('Chart of Accounts'!$C$2:$C$57,MATCH($H387,'Chart of Accounts'!$A$2:$A$57,0)),""))</f>
        <v/>
      </c>
      <c r="J387" s="0" t="str">
        <f aca="false">IF($H387="","",IFERROR(INDEX('Chart of Accounts'!$B$2:$B$57,MATCH($H387,'Chart of Accounts'!$A$2:$A$57,0)),""))</f>
        <v/>
      </c>
      <c r="K387" s="0" t="str">
        <f aca="false">IF($F387="","",IFERROR(INDEX('Chart of Accounts'!$B$2:$B$57,MATCH($F387,'Chart of Accounts'!$A$2:$A$57,0)),""))</f>
        <v/>
      </c>
    </row>
    <row r="388" customFormat="false" ht="15" hidden="false" customHeight="false" outlineLevel="0" collapsed="false">
      <c r="A388" s="40"/>
      <c r="B388" s="22"/>
      <c r="C388" s="41"/>
      <c r="D388" s="22"/>
      <c r="E388" s="22"/>
      <c r="F388" s="22"/>
      <c r="G388" s="22"/>
      <c r="H388" s="0" t="str">
        <f aca="false">IF($A388="","",IF($D388="","9999 Uncategorized",$D388))</f>
        <v/>
      </c>
      <c r="I388" s="0" t="str">
        <f aca="false">IF($H388="","",IFERROR(INDEX('Chart of Accounts'!$C$2:$C$57,MATCH($H388,'Chart of Accounts'!$A$2:$A$57,0)),""))</f>
        <v/>
      </c>
      <c r="J388" s="0" t="str">
        <f aca="false">IF($H388="","",IFERROR(INDEX('Chart of Accounts'!$B$2:$B$57,MATCH($H388,'Chart of Accounts'!$A$2:$A$57,0)),""))</f>
        <v/>
      </c>
      <c r="K388" s="0" t="str">
        <f aca="false">IF($F388="","",IFERROR(INDEX('Chart of Accounts'!$B$2:$B$57,MATCH($F388,'Chart of Accounts'!$A$2:$A$57,0)),""))</f>
        <v/>
      </c>
    </row>
    <row r="389" customFormat="false" ht="15" hidden="false" customHeight="false" outlineLevel="0" collapsed="false">
      <c r="A389" s="40"/>
      <c r="B389" s="22"/>
      <c r="C389" s="41"/>
      <c r="D389" s="22"/>
      <c r="E389" s="22"/>
      <c r="F389" s="22"/>
      <c r="G389" s="22"/>
      <c r="H389" s="0" t="str">
        <f aca="false">IF($A389="","",IF($D389="","9999 Uncategorized",$D389))</f>
        <v/>
      </c>
      <c r="I389" s="0" t="str">
        <f aca="false">IF($H389="","",IFERROR(INDEX('Chart of Accounts'!$C$2:$C$57,MATCH($H389,'Chart of Accounts'!$A$2:$A$57,0)),""))</f>
        <v/>
      </c>
      <c r="J389" s="0" t="str">
        <f aca="false">IF($H389="","",IFERROR(INDEX('Chart of Accounts'!$B$2:$B$57,MATCH($H389,'Chart of Accounts'!$A$2:$A$57,0)),""))</f>
        <v/>
      </c>
      <c r="K389" s="0" t="str">
        <f aca="false">IF($F389="","",IFERROR(INDEX('Chart of Accounts'!$B$2:$B$57,MATCH($F389,'Chart of Accounts'!$A$2:$A$57,0)),""))</f>
        <v/>
      </c>
    </row>
    <row r="390" customFormat="false" ht="15" hidden="false" customHeight="false" outlineLevel="0" collapsed="false">
      <c r="A390" s="40"/>
      <c r="B390" s="22"/>
      <c r="C390" s="41"/>
      <c r="D390" s="22"/>
      <c r="E390" s="22"/>
      <c r="F390" s="22"/>
      <c r="G390" s="22"/>
      <c r="H390" s="0" t="str">
        <f aca="false">IF($A390="","",IF($D390="","9999 Uncategorized",$D390))</f>
        <v/>
      </c>
      <c r="I390" s="0" t="str">
        <f aca="false">IF($H390="","",IFERROR(INDEX('Chart of Accounts'!$C$2:$C$57,MATCH($H390,'Chart of Accounts'!$A$2:$A$57,0)),""))</f>
        <v/>
      </c>
      <c r="J390" s="0" t="str">
        <f aca="false">IF($H390="","",IFERROR(INDEX('Chart of Accounts'!$B$2:$B$57,MATCH($H390,'Chart of Accounts'!$A$2:$A$57,0)),""))</f>
        <v/>
      </c>
      <c r="K390" s="0" t="str">
        <f aca="false">IF($F390="","",IFERROR(INDEX('Chart of Accounts'!$B$2:$B$57,MATCH($F390,'Chart of Accounts'!$A$2:$A$57,0)),""))</f>
        <v/>
      </c>
    </row>
    <row r="391" customFormat="false" ht="15" hidden="false" customHeight="false" outlineLevel="0" collapsed="false">
      <c r="A391" s="40"/>
      <c r="B391" s="22"/>
      <c r="C391" s="41"/>
      <c r="D391" s="22"/>
      <c r="E391" s="22"/>
      <c r="F391" s="22"/>
      <c r="G391" s="22"/>
      <c r="H391" s="0" t="str">
        <f aca="false">IF($A391="","",IF($D391="","9999 Uncategorized",$D391))</f>
        <v/>
      </c>
      <c r="I391" s="0" t="str">
        <f aca="false">IF($H391="","",IFERROR(INDEX('Chart of Accounts'!$C$2:$C$57,MATCH($H391,'Chart of Accounts'!$A$2:$A$57,0)),""))</f>
        <v/>
      </c>
      <c r="J391" s="0" t="str">
        <f aca="false">IF($H391="","",IFERROR(INDEX('Chart of Accounts'!$B$2:$B$57,MATCH($H391,'Chart of Accounts'!$A$2:$A$57,0)),""))</f>
        <v/>
      </c>
      <c r="K391" s="0" t="str">
        <f aca="false">IF($F391="","",IFERROR(INDEX('Chart of Accounts'!$B$2:$B$57,MATCH($F391,'Chart of Accounts'!$A$2:$A$57,0)),""))</f>
        <v/>
      </c>
    </row>
    <row r="392" customFormat="false" ht="15" hidden="false" customHeight="false" outlineLevel="0" collapsed="false">
      <c r="A392" s="40"/>
      <c r="B392" s="22"/>
      <c r="C392" s="41"/>
      <c r="D392" s="22"/>
      <c r="E392" s="22"/>
      <c r="F392" s="22"/>
      <c r="G392" s="22"/>
      <c r="H392" s="0" t="str">
        <f aca="false">IF($A392="","",IF($D392="","9999 Uncategorized",$D392))</f>
        <v/>
      </c>
      <c r="I392" s="0" t="str">
        <f aca="false">IF($H392="","",IFERROR(INDEX('Chart of Accounts'!$C$2:$C$57,MATCH($H392,'Chart of Accounts'!$A$2:$A$57,0)),""))</f>
        <v/>
      </c>
      <c r="J392" s="0" t="str">
        <f aca="false">IF($H392="","",IFERROR(INDEX('Chart of Accounts'!$B$2:$B$57,MATCH($H392,'Chart of Accounts'!$A$2:$A$57,0)),""))</f>
        <v/>
      </c>
      <c r="K392" s="0" t="str">
        <f aca="false">IF($F392="","",IFERROR(INDEX('Chart of Accounts'!$B$2:$B$57,MATCH($F392,'Chart of Accounts'!$A$2:$A$57,0)),""))</f>
        <v/>
      </c>
    </row>
    <row r="393" customFormat="false" ht="15" hidden="false" customHeight="false" outlineLevel="0" collapsed="false">
      <c r="A393" s="40"/>
      <c r="B393" s="22"/>
      <c r="C393" s="41"/>
      <c r="D393" s="22"/>
      <c r="E393" s="22"/>
      <c r="F393" s="22"/>
      <c r="G393" s="22"/>
      <c r="H393" s="0" t="str">
        <f aca="false">IF($A393="","",IF($D393="","9999 Uncategorized",$D393))</f>
        <v/>
      </c>
      <c r="I393" s="0" t="str">
        <f aca="false">IF($H393="","",IFERROR(INDEX('Chart of Accounts'!$C$2:$C$57,MATCH($H393,'Chart of Accounts'!$A$2:$A$57,0)),""))</f>
        <v/>
      </c>
      <c r="J393" s="0" t="str">
        <f aca="false">IF($H393="","",IFERROR(INDEX('Chart of Accounts'!$B$2:$B$57,MATCH($H393,'Chart of Accounts'!$A$2:$A$57,0)),""))</f>
        <v/>
      </c>
      <c r="K393" s="0" t="str">
        <f aca="false">IF($F393="","",IFERROR(INDEX('Chart of Accounts'!$B$2:$B$57,MATCH($F393,'Chart of Accounts'!$A$2:$A$57,0)),""))</f>
        <v/>
      </c>
    </row>
    <row r="394" customFormat="false" ht="15" hidden="false" customHeight="false" outlineLevel="0" collapsed="false">
      <c r="A394" s="40"/>
      <c r="B394" s="22"/>
      <c r="C394" s="41"/>
      <c r="D394" s="22"/>
      <c r="E394" s="22"/>
      <c r="F394" s="22"/>
      <c r="G394" s="22"/>
      <c r="H394" s="0" t="str">
        <f aca="false">IF($A394="","",IF($D394="","9999 Uncategorized",$D394))</f>
        <v/>
      </c>
      <c r="I394" s="0" t="str">
        <f aca="false">IF($H394="","",IFERROR(INDEX('Chart of Accounts'!$C$2:$C$57,MATCH($H394,'Chart of Accounts'!$A$2:$A$57,0)),""))</f>
        <v/>
      </c>
      <c r="J394" s="0" t="str">
        <f aca="false">IF($H394="","",IFERROR(INDEX('Chart of Accounts'!$B$2:$B$57,MATCH($H394,'Chart of Accounts'!$A$2:$A$57,0)),""))</f>
        <v/>
      </c>
      <c r="K394" s="0" t="str">
        <f aca="false">IF($F394="","",IFERROR(INDEX('Chart of Accounts'!$B$2:$B$57,MATCH($F394,'Chart of Accounts'!$A$2:$A$57,0)),""))</f>
        <v/>
      </c>
    </row>
    <row r="395" customFormat="false" ht="15" hidden="false" customHeight="false" outlineLevel="0" collapsed="false">
      <c r="A395" s="40"/>
      <c r="B395" s="22"/>
      <c r="C395" s="41"/>
      <c r="D395" s="22"/>
      <c r="E395" s="22"/>
      <c r="F395" s="22"/>
      <c r="G395" s="22"/>
      <c r="H395" s="0" t="str">
        <f aca="false">IF($A395="","",IF($D395="","9999 Uncategorized",$D395))</f>
        <v/>
      </c>
      <c r="I395" s="0" t="str">
        <f aca="false">IF($H395="","",IFERROR(INDEX('Chart of Accounts'!$C$2:$C$57,MATCH($H395,'Chart of Accounts'!$A$2:$A$57,0)),""))</f>
        <v/>
      </c>
      <c r="J395" s="0" t="str">
        <f aca="false">IF($H395="","",IFERROR(INDEX('Chart of Accounts'!$B$2:$B$57,MATCH($H395,'Chart of Accounts'!$A$2:$A$57,0)),""))</f>
        <v/>
      </c>
      <c r="K395" s="0" t="str">
        <f aca="false">IF($F395="","",IFERROR(INDEX('Chart of Accounts'!$B$2:$B$57,MATCH($F395,'Chart of Accounts'!$A$2:$A$57,0)),""))</f>
        <v/>
      </c>
    </row>
    <row r="396" customFormat="false" ht="15" hidden="false" customHeight="false" outlineLevel="0" collapsed="false">
      <c r="A396" s="40"/>
      <c r="B396" s="22"/>
      <c r="C396" s="41"/>
      <c r="D396" s="22"/>
      <c r="E396" s="22"/>
      <c r="F396" s="22"/>
      <c r="G396" s="22"/>
      <c r="H396" s="0" t="str">
        <f aca="false">IF($A396="","",IF($D396="","9999 Uncategorized",$D396))</f>
        <v/>
      </c>
      <c r="I396" s="0" t="str">
        <f aca="false">IF($H396="","",IFERROR(INDEX('Chart of Accounts'!$C$2:$C$57,MATCH($H396,'Chart of Accounts'!$A$2:$A$57,0)),""))</f>
        <v/>
      </c>
      <c r="J396" s="0" t="str">
        <f aca="false">IF($H396="","",IFERROR(INDEX('Chart of Accounts'!$B$2:$B$57,MATCH($H396,'Chart of Accounts'!$A$2:$A$57,0)),""))</f>
        <v/>
      </c>
      <c r="K396" s="0" t="str">
        <f aca="false">IF($F396="","",IFERROR(INDEX('Chart of Accounts'!$B$2:$B$57,MATCH($F396,'Chart of Accounts'!$A$2:$A$57,0)),""))</f>
        <v/>
      </c>
    </row>
    <row r="397" customFormat="false" ht="15" hidden="false" customHeight="false" outlineLevel="0" collapsed="false">
      <c r="A397" s="40"/>
      <c r="B397" s="22"/>
      <c r="C397" s="41"/>
      <c r="D397" s="22"/>
      <c r="E397" s="22"/>
      <c r="F397" s="22"/>
      <c r="G397" s="22"/>
      <c r="H397" s="0" t="str">
        <f aca="false">IF($A397="","",IF($D397="","9999 Uncategorized",$D397))</f>
        <v/>
      </c>
      <c r="I397" s="0" t="str">
        <f aca="false">IF($H397="","",IFERROR(INDEX('Chart of Accounts'!$C$2:$C$57,MATCH($H397,'Chart of Accounts'!$A$2:$A$57,0)),""))</f>
        <v/>
      </c>
      <c r="J397" s="0" t="str">
        <f aca="false">IF($H397="","",IFERROR(INDEX('Chart of Accounts'!$B$2:$B$57,MATCH($H397,'Chart of Accounts'!$A$2:$A$57,0)),""))</f>
        <v/>
      </c>
      <c r="K397" s="0" t="str">
        <f aca="false">IF($F397="","",IFERROR(INDEX('Chart of Accounts'!$B$2:$B$57,MATCH($F397,'Chart of Accounts'!$A$2:$A$57,0)),""))</f>
        <v/>
      </c>
    </row>
    <row r="398" customFormat="false" ht="15" hidden="false" customHeight="false" outlineLevel="0" collapsed="false">
      <c r="A398" s="40"/>
      <c r="B398" s="22"/>
      <c r="C398" s="41"/>
      <c r="D398" s="22"/>
      <c r="E398" s="22"/>
      <c r="F398" s="22"/>
      <c r="G398" s="22"/>
      <c r="H398" s="0" t="str">
        <f aca="false">IF($A398="","",IF($D398="","9999 Uncategorized",$D398))</f>
        <v/>
      </c>
      <c r="I398" s="0" t="str">
        <f aca="false">IF($H398="","",IFERROR(INDEX('Chart of Accounts'!$C$2:$C$57,MATCH($H398,'Chart of Accounts'!$A$2:$A$57,0)),""))</f>
        <v/>
      </c>
      <c r="J398" s="0" t="str">
        <f aca="false">IF($H398="","",IFERROR(INDEX('Chart of Accounts'!$B$2:$B$57,MATCH($H398,'Chart of Accounts'!$A$2:$A$57,0)),""))</f>
        <v/>
      </c>
      <c r="K398" s="0" t="str">
        <f aca="false">IF($F398="","",IFERROR(INDEX('Chart of Accounts'!$B$2:$B$57,MATCH($F398,'Chart of Accounts'!$A$2:$A$57,0)),""))</f>
        <v/>
      </c>
    </row>
    <row r="399" customFormat="false" ht="15" hidden="false" customHeight="false" outlineLevel="0" collapsed="false">
      <c r="A399" s="40"/>
      <c r="B399" s="22"/>
      <c r="C399" s="41"/>
      <c r="D399" s="22"/>
      <c r="E399" s="22"/>
      <c r="F399" s="22"/>
      <c r="G399" s="22"/>
      <c r="H399" s="0" t="str">
        <f aca="false">IF($A399="","",IF($D399="","9999 Uncategorized",$D399))</f>
        <v/>
      </c>
      <c r="I399" s="0" t="str">
        <f aca="false">IF($H399="","",IFERROR(INDEX('Chart of Accounts'!$C$2:$C$57,MATCH($H399,'Chart of Accounts'!$A$2:$A$57,0)),""))</f>
        <v/>
      </c>
      <c r="J399" s="0" t="str">
        <f aca="false">IF($H399="","",IFERROR(INDEX('Chart of Accounts'!$B$2:$B$57,MATCH($H399,'Chart of Accounts'!$A$2:$A$57,0)),""))</f>
        <v/>
      </c>
      <c r="K399" s="0" t="str">
        <f aca="false">IF($F399="","",IFERROR(INDEX('Chart of Accounts'!$B$2:$B$57,MATCH($F399,'Chart of Accounts'!$A$2:$A$57,0)),""))</f>
        <v/>
      </c>
    </row>
    <row r="400" customFormat="false" ht="15" hidden="false" customHeight="false" outlineLevel="0" collapsed="false">
      <c r="A400" s="40"/>
      <c r="B400" s="22"/>
      <c r="C400" s="41"/>
      <c r="D400" s="22"/>
      <c r="E400" s="22"/>
      <c r="F400" s="22"/>
      <c r="G400" s="22"/>
      <c r="H400" s="0" t="str">
        <f aca="false">IF($A400="","",IF($D400="","9999 Uncategorized",$D400))</f>
        <v/>
      </c>
      <c r="I400" s="0" t="str">
        <f aca="false">IF($H400="","",IFERROR(INDEX('Chart of Accounts'!$C$2:$C$57,MATCH($H400,'Chart of Accounts'!$A$2:$A$57,0)),""))</f>
        <v/>
      </c>
      <c r="J400" s="0" t="str">
        <f aca="false">IF($H400="","",IFERROR(INDEX('Chart of Accounts'!$B$2:$B$57,MATCH($H400,'Chart of Accounts'!$A$2:$A$57,0)),""))</f>
        <v/>
      </c>
      <c r="K400" s="0" t="str">
        <f aca="false">IF($F400="","",IFERROR(INDEX('Chart of Accounts'!$B$2:$B$57,MATCH($F400,'Chart of Accounts'!$A$2:$A$57,0)),""))</f>
        <v/>
      </c>
    </row>
    <row r="401" customFormat="false" ht="15" hidden="false" customHeight="false" outlineLevel="0" collapsed="false">
      <c r="A401" s="40"/>
      <c r="B401" s="22"/>
      <c r="C401" s="41"/>
      <c r="D401" s="22"/>
      <c r="E401" s="22"/>
      <c r="F401" s="22"/>
      <c r="G401" s="22"/>
      <c r="H401" s="0" t="str">
        <f aca="false">IF($A401="","",IF($D401="","9999 Uncategorized",$D401))</f>
        <v/>
      </c>
      <c r="I401" s="0" t="str">
        <f aca="false">IF($H401="","",IFERROR(INDEX('Chart of Accounts'!$C$2:$C$57,MATCH($H401,'Chart of Accounts'!$A$2:$A$57,0)),""))</f>
        <v/>
      </c>
      <c r="J401" s="0" t="str">
        <f aca="false">IF($H401="","",IFERROR(INDEX('Chart of Accounts'!$B$2:$B$57,MATCH($H401,'Chart of Accounts'!$A$2:$A$57,0)),""))</f>
        <v/>
      </c>
      <c r="K401" s="0" t="str">
        <f aca="false">IF($F401="","",IFERROR(INDEX('Chart of Accounts'!$B$2:$B$57,MATCH($F401,'Chart of Accounts'!$A$2:$A$57,0)),""))</f>
        <v/>
      </c>
    </row>
    <row r="402" customFormat="false" ht="15" hidden="false" customHeight="false" outlineLevel="0" collapsed="false">
      <c r="A402" s="40"/>
      <c r="B402" s="22"/>
      <c r="C402" s="41"/>
      <c r="D402" s="22"/>
      <c r="E402" s="22"/>
      <c r="F402" s="22"/>
      <c r="G402" s="22"/>
      <c r="H402" s="0" t="str">
        <f aca="false">IF($A402="","",IF($D402="","9999 Uncategorized",$D402))</f>
        <v/>
      </c>
      <c r="I402" s="0" t="str">
        <f aca="false">IF($H402="","",IFERROR(INDEX('Chart of Accounts'!$C$2:$C$57,MATCH($H402,'Chart of Accounts'!$A$2:$A$57,0)),""))</f>
        <v/>
      </c>
      <c r="J402" s="0" t="str">
        <f aca="false">IF($H402="","",IFERROR(INDEX('Chart of Accounts'!$B$2:$B$57,MATCH($H402,'Chart of Accounts'!$A$2:$A$57,0)),""))</f>
        <v/>
      </c>
      <c r="K402" s="0" t="str">
        <f aca="false">IF($F402="","",IFERROR(INDEX('Chart of Accounts'!$B$2:$B$57,MATCH($F402,'Chart of Accounts'!$A$2:$A$57,0)),""))</f>
        <v/>
      </c>
    </row>
    <row r="403" customFormat="false" ht="15" hidden="false" customHeight="false" outlineLevel="0" collapsed="false">
      <c r="A403" s="40"/>
      <c r="B403" s="22"/>
      <c r="C403" s="41"/>
      <c r="D403" s="22"/>
      <c r="E403" s="22"/>
      <c r="F403" s="22"/>
      <c r="G403" s="22"/>
      <c r="H403" s="0" t="str">
        <f aca="false">IF($A403="","",IF($D403="","9999 Uncategorized",$D403))</f>
        <v/>
      </c>
      <c r="I403" s="0" t="str">
        <f aca="false">IF($H403="","",IFERROR(INDEX('Chart of Accounts'!$C$2:$C$57,MATCH($H403,'Chart of Accounts'!$A$2:$A$57,0)),""))</f>
        <v/>
      </c>
      <c r="J403" s="0" t="str">
        <f aca="false">IF($H403="","",IFERROR(INDEX('Chart of Accounts'!$B$2:$B$57,MATCH($H403,'Chart of Accounts'!$A$2:$A$57,0)),""))</f>
        <v/>
      </c>
      <c r="K403" s="0" t="str">
        <f aca="false">IF($F403="","",IFERROR(INDEX('Chart of Accounts'!$B$2:$B$57,MATCH($F403,'Chart of Accounts'!$A$2:$A$57,0)),""))</f>
        <v/>
      </c>
    </row>
    <row r="404" customFormat="false" ht="15" hidden="false" customHeight="false" outlineLevel="0" collapsed="false">
      <c r="A404" s="40"/>
      <c r="B404" s="22"/>
      <c r="C404" s="41"/>
      <c r="D404" s="22"/>
      <c r="E404" s="22"/>
      <c r="F404" s="22"/>
      <c r="G404" s="22"/>
      <c r="H404" s="0" t="str">
        <f aca="false">IF($A404="","",IF($D404="","9999 Uncategorized",$D404))</f>
        <v/>
      </c>
      <c r="I404" s="0" t="str">
        <f aca="false">IF($H404="","",IFERROR(INDEX('Chart of Accounts'!$C$2:$C$57,MATCH($H404,'Chart of Accounts'!$A$2:$A$57,0)),""))</f>
        <v/>
      </c>
      <c r="J404" s="0" t="str">
        <f aca="false">IF($H404="","",IFERROR(INDEX('Chart of Accounts'!$B$2:$B$57,MATCH($H404,'Chart of Accounts'!$A$2:$A$57,0)),""))</f>
        <v/>
      </c>
      <c r="K404" s="0" t="str">
        <f aca="false">IF($F404="","",IFERROR(INDEX('Chart of Accounts'!$B$2:$B$57,MATCH($F404,'Chart of Accounts'!$A$2:$A$57,0)),""))</f>
        <v/>
      </c>
    </row>
    <row r="405" customFormat="false" ht="15" hidden="false" customHeight="false" outlineLevel="0" collapsed="false">
      <c r="A405" s="40"/>
      <c r="B405" s="22"/>
      <c r="C405" s="41"/>
      <c r="D405" s="22"/>
      <c r="E405" s="22"/>
      <c r="F405" s="22"/>
      <c r="G405" s="22"/>
      <c r="H405" s="0" t="str">
        <f aca="false">IF($A405="","",IF($D405="","9999 Uncategorized",$D405))</f>
        <v/>
      </c>
      <c r="I405" s="0" t="str">
        <f aca="false">IF($H405="","",IFERROR(INDEX('Chart of Accounts'!$C$2:$C$57,MATCH($H405,'Chart of Accounts'!$A$2:$A$57,0)),""))</f>
        <v/>
      </c>
      <c r="J405" s="0" t="str">
        <f aca="false">IF($H405="","",IFERROR(INDEX('Chart of Accounts'!$B$2:$B$57,MATCH($H405,'Chart of Accounts'!$A$2:$A$57,0)),""))</f>
        <v/>
      </c>
      <c r="K405" s="0" t="str">
        <f aca="false">IF($F405="","",IFERROR(INDEX('Chart of Accounts'!$B$2:$B$57,MATCH($F405,'Chart of Accounts'!$A$2:$A$57,0)),""))</f>
        <v/>
      </c>
    </row>
    <row r="406" customFormat="false" ht="15" hidden="false" customHeight="false" outlineLevel="0" collapsed="false">
      <c r="A406" s="40"/>
      <c r="B406" s="22"/>
      <c r="C406" s="41"/>
      <c r="D406" s="22"/>
      <c r="E406" s="22"/>
      <c r="F406" s="22"/>
      <c r="G406" s="22"/>
      <c r="H406" s="0" t="str">
        <f aca="false">IF($A406="","",IF($D406="","9999 Uncategorized",$D406))</f>
        <v/>
      </c>
      <c r="I406" s="0" t="str">
        <f aca="false">IF($H406="","",IFERROR(INDEX('Chart of Accounts'!$C$2:$C$57,MATCH($H406,'Chart of Accounts'!$A$2:$A$57,0)),""))</f>
        <v/>
      </c>
      <c r="J406" s="0" t="str">
        <f aca="false">IF($H406="","",IFERROR(INDEX('Chart of Accounts'!$B$2:$B$57,MATCH($H406,'Chart of Accounts'!$A$2:$A$57,0)),""))</f>
        <v/>
      </c>
      <c r="K406" s="0" t="str">
        <f aca="false">IF($F406="","",IFERROR(INDEX('Chart of Accounts'!$B$2:$B$57,MATCH($F406,'Chart of Accounts'!$A$2:$A$57,0)),""))</f>
        <v/>
      </c>
    </row>
    <row r="407" customFormat="false" ht="15" hidden="false" customHeight="false" outlineLevel="0" collapsed="false">
      <c r="A407" s="40"/>
      <c r="B407" s="22"/>
      <c r="C407" s="41"/>
      <c r="D407" s="22"/>
      <c r="E407" s="22"/>
      <c r="F407" s="22"/>
      <c r="G407" s="22"/>
      <c r="H407" s="0" t="str">
        <f aca="false">IF($A407="","",IF($D407="","9999 Uncategorized",$D407))</f>
        <v/>
      </c>
      <c r="I407" s="0" t="str">
        <f aca="false">IF($H407="","",IFERROR(INDEX('Chart of Accounts'!$C$2:$C$57,MATCH($H407,'Chart of Accounts'!$A$2:$A$57,0)),""))</f>
        <v/>
      </c>
      <c r="J407" s="0" t="str">
        <f aca="false">IF($H407="","",IFERROR(INDEX('Chart of Accounts'!$B$2:$B$57,MATCH($H407,'Chart of Accounts'!$A$2:$A$57,0)),""))</f>
        <v/>
      </c>
      <c r="K407" s="0" t="str">
        <f aca="false">IF($F407="","",IFERROR(INDEX('Chart of Accounts'!$B$2:$B$57,MATCH($F407,'Chart of Accounts'!$A$2:$A$57,0)),""))</f>
        <v/>
      </c>
    </row>
    <row r="408" customFormat="false" ht="15" hidden="false" customHeight="false" outlineLevel="0" collapsed="false">
      <c r="A408" s="40"/>
      <c r="B408" s="22"/>
      <c r="C408" s="41"/>
      <c r="D408" s="22"/>
      <c r="E408" s="22"/>
      <c r="F408" s="22"/>
      <c r="G408" s="22"/>
      <c r="H408" s="0" t="str">
        <f aca="false">IF($A408="","",IF($D408="","9999 Uncategorized",$D408))</f>
        <v/>
      </c>
      <c r="I408" s="0" t="str">
        <f aca="false">IF($H408="","",IFERROR(INDEX('Chart of Accounts'!$C$2:$C$57,MATCH($H408,'Chart of Accounts'!$A$2:$A$57,0)),""))</f>
        <v/>
      </c>
      <c r="J408" s="0" t="str">
        <f aca="false">IF($H408="","",IFERROR(INDEX('Chart of Accounts'!$B$2:$B$57,MATCH($H408,'Chart of Accounts'!$A$2:$A$57,0)),""))</f>
        <v/>
      </c>
      <c r="K408" s="0" t="str">
        <f aca="false">IF($F408="","",IFERROR(INDEX('Chart of Accounts'!$B$2:$B$57,MATCH($F408,'Chart of Accounts'!$A$2:$A$57,0)),""))</f>
        <v/>
      </c>
    </row>
    <row r="409" customFormat="false" ht="15" hidden="false" customHeight="false" outlineLevel="0" collapsed="false">
      <c r="A409" s="40"/>
      <c r="B409" s="22"/>
      <c r="C409" s="41"/>
      <c r="D409" s="22"/>
      <c r="E409" s="22"/>
      <c r="F409" s="22"/>
      <c r="G409" s="22"/>
      <c r="H409" s="0" t="str">
        <f aca="false">IF($A409="","",IF($D409="","9999 Uncategorized",$D409))</f>
        <v/>
      </c>
      <c r="I409" s="0" t="str">
        <f aca="false">IF($H409="","",IFERROR(INDEX('Chart of Accounts'!$C$2:$C$57,MATCH($H409,'Chart of Accounts'!$A$2:$A$57,0)),""))</f>
        <v/>
      </c>
      <c r="J409" s="0" t="str">
        <f aca="false">IF($H409="","",IFERROR(INDEX('Chart of Accounts'!$B$2:$B$57,MATCH($H409,'Chart of Accounts'!$A$2:$A$57,0)),""))</f>
        <v/>
      </c>
      <c r="K409" s="0" t="str">
        <f aca="false">IF($F409="","",IFERROR(INDEX('Chart of Accounts'!$B$2:$B$57,MATCH($F409,'Chart of Accounts'!$A$2:$A$57,0)),""))</f>
        <v/>
      </c>
    </row>
    <row r="410" customFormat="false" ht="15" hidden="false" customHeight="false" outlineLevel="0" collapsed="false">
      <c r="A410" s="40"/>
      <c r="B410" s="22"/>
      <c r="C410" s="41"/>
      <c r="D410" s="22"/>
      <c r="E410" s="22"/>
      <c r="F410" s="22"/>
      <c r="G410" s="22"/>
      <c r="H410" s="0" t="str">
        <f aca="false">IF($A410="","",IF($D410="","9999 Uncategorized",$D410))</f>
        <v/>
      </c>
      <c r="I410" s="0" t="str">
        <f aca="false">IF($H410="","",IFERROR(INDEX('Chart of Accounts'!$C$2:$C$57,MATCH($H410,'Chart of Accounts'!$A$2:$A$57,0)),""))</f>
        <v/>
      </c>
      <c r="J410" s="0" t="str">
        <f aca="false">IF($H410="","",IFERROR(INDEX('Chart of Accounts'!$B$2:$B$57,MATCH($H410,'Chart of Accounts'!$A$2:$A$57,0)),""))</f>
        <v/>
      </c>
      <c r="K410" s="0" t="str">
        <f aca="false">IF($F410="","",IFERROR(INDEX('Chart of Accounts'!$B$2:$B$57,MATCH($F410,'Chart of Accounts'!$A$2:$A$57,0)),""))</f>
        <v/>
      </c>
    </row>
    <row r="411" customFormat="false" ht="15" hidden="false" customHeight="false" outlineLevel="0" collapsed="false">
      <c r="A411" s="40"/>
      <c r="B411" s="22"/>
      <c r="C411" s="41"/>
      <c r="D411" s="22"/>
      <c r="E411" s="22"/>
      <c r="F411" s="22"/>
      <c r="G411" s="22"/>
      <c r="H411" s="0" t="str">
        <f aca="false">IF($A411="","",IF($D411="","9999 Uncategorized",$D411))</f>
        <v/>
      </c>
      <c r="I411" s="0" t="str">
        <f aca="false">IF($H411="","",IFERROR(INDEX('Chart of Accounts'!$C$2:$C$57,MATCH($H411,'Chart of Accounts'!$A$2:$A$57,0)),""))</f>
        <v/>
      </c>
      <c r="J411" s="0" t="str">
        <f aca="false">IF($H411="","",IFERROR(INDEX('Chart of Accounts'!$B$2:$B$57,MATCH($H411,'Chart of Accounts'!$A$2:$A$57,0)),""))</f>
        <v/>
      </c>
      <c r="K411" s="0" t="str">
        <f aca="false">IF($F411="","",IFERROR(INDEX('Chart of Accounts'!$B$2:$B$57,MATCH($F411,'Chart of Accounts'!$A$2:$A$57,0)),""))</f>
        <v/>
      </c>
    </row>
    <row r="412" customFormat="false" ht="15" hidden="false" customHeight="false" outlineLevel="0" collapsed="false">
      <c r="A412" s="40"/>
      <c r="B412" s="22"/>
      <c r="C412" s="41"/>
      <c r="D412" s="22"/>
      <c r="E412" s="22"/>
      <c r="F412" s="22"/>
      <c r="G412" s="22"/>
      <c r="H412" s="0" t="str">
        <f aca="false">IF($A412="","",IF($D412="","9999 Uncategorized",$D412))</f>
        <v/>
      </c>
      <c r="I412" s="0" t="str">
        <f aca="false">IF($H412="","",IFERROR(INDEX('Chart of Accounts'!$C$2:$C$57,MATCH($H412,'Chart of Accounts'!$A$2:$A$57,0)),""))</f>
        <v/>
      </c>
      <c r="J412" s="0" t="str">
        <f aca="false">IF($H412="","",IFERROR(INDEX('Chart of Accounts'!$B$2:$B$57,MATCH($H412,'Chart of Accounts'!$A$2:$A$57,0)),""))</f>
        <v/>
      </c>
      <c r="K412" s="0" t="str">
        <f aca="false">IF($F412="","",IFERROR(INDEX('Chart of Accounts'!$B$2:$B$57,MATCH($F412,'Chart of Accounts'!$A$2:$A$57,0)),""))</f>
        <v/>
      </c>
    </row>
    <row r="413" customFormat="false" ht="15" hidden="false" customHeight="false" outlineLevel="0" collapsed="false">
      <c r="A413" s="40"/>
      <c r="B413" s="22"/>
      <c r="C413" s="41"/>
      <c r="D413" s="22"/>
      <c r="E413" s="22"/>
      <c r="F413" s="22"/>
      <c r="G413" s="22"/>
      <c r="H413" s="0" t="str">
        <f aca="false">IF($A413="","",IF($D413="","9999 Uncategorized",$D413))</f>
        <v/>
      </c>
      <c r="I413" s="0" t="str">
        <f aca="false">IF($H413="","",IFERROR(INDEX('Chart of Accounts'!$C$2:$C$57,MATCH($H413,'Chart of Accounts'!$A$2:$A$57,0)),""))</f>
        <v/>
      </c>
      <c r="J413" s="0" t="str">
        <f aca="false">IF($H413="","",IFERROR(INDEX('Chart of Accounts'!$B$2:$B$57,MATCH($H413,'Chart of Accounts'!$A$2:$A$57,0)),""))</f>
        <v/>
      </c>
      <c r="K413" s="0" t="str">
        <f aca="false">IF($F413="","",IFERROR(INDEX('Chart of Accounts'!$B$2:$B$57,MATCH($F413,'Chart of Accounts'!$A$2:$A$57,0)),""))</f>
        <v/>
      </c>
    </row>
    <row r="414" customFormat="false" ht="15" hidden="false" customHeight="false" outlineLevel="0" collapsed="false">
      <c r="A414" s="40"/>
      <c r="B414" s="22"/>
      <c r="C414" s="41"/>
      <c r="D414" s="22"/>
      <c r="E414" s="22"/>
      <c r="F414" s="22"/>
      <c r="G414" s="22"/>
      <c r="H414" s="0" t="str">
        <f aca="false">IF($A414="","",IF($D414="","9999 Uncategorized",$D414))</f>
        <v/>
      </c>
      <c r="I414" s="0" t="str">
        <f aca="false">IF($H414="","",IFERROR(INDEX('Chart of Accounts'!$C$2:$C$57,MATCH($H414,'Chart of Accounts'!$A$2:$A$57,0)),""))</f>
        <v/>
      </c>
      <c r="J414" s="0" t="str">
        <f aca="false">IF($H414="","",IFERROR(INDEX('Chart of Accounts'!$B$2:$B$57,MATCH($H414,'Chart of Accounts'!$A$2:$A$57,0)),""))</f>
        <v/>
      </c>
      <c r="K414" s="0" t="str">
        <f aca="false">IF($F414="","",IFERROR(INDEX('Chart of Accounts'!$B$2:$B$57,MATCH($F414,'Chart of Accounts'!$A$2:$A$57,0)),""))</f>
        <v/>
      </c>
    </row>
    <row r="415" customFormat="false" ht="15" hidden="false" customHeight="false" outlineLevel="0" collapsed="false">
      <c r="A415" s="40"/>
      <c r="B415" s="22"/>
      <c r="C415" s="41"/>
      <c r="D415" s="22"/>
      <c r="E415" s="22"/>
      <c r="F415" s="22"/>
      <c r="G415" s="22"/>
      <c r="H415" s="0" t="str">
        <f aca="false">IF($A415="","",IF($D415="","9999 Uncategorized",$D415))</f>
        <v/>
      </c>
      <c r="I415" s="0" t="str">
        <f aca="false">IF($H415="","",IFERROR(INDEX('Chart of Accounts'!$C$2:$C$57,MATCH($H415,'Chart of Accounts'!$A$2:$A$57,0)),""))</f>
        <v/>
      </c>
      <c r="J415" s="0" t="str">
        <f aca="false">IF($H415="","",IFERROR(INDEX('Chart of Accounts'!$B$2:$B$57,MATCH($H415,'Chart of Accounts'!$A$2:$A$57,0)),""))</f>
        <v/>
      </c>
      <c r="K415" s="0" t="str">
        <f aca="false">IF($F415="","",IFERROR(INDEX('Chart of Accounts'!$B$2:$B$57,MATCH($F415,'Chart of Accounts'!$A$2:$A$57,0)),""))</f>
        <v/>
      </c>
    </row>
    <row r="416" customFormat="false" ht="15" hidden="false" customHeight="false" outlineLevel="0" collapsed="false">
      <c r="A416" s="40"/>
      <c r="B416" s="22"/>
      <c r="C416" s="41"/>
      <c r="D416" s="22"/>
      <c r="E416" s="22"/>
      <c r="F416" s="22"/>
      <c r="G416" s="22"/>
      <c r="H416" s="0" t="str">
        <f aca="false">IF($A416="","",IF($D416="","9999 Uncategorized",$D416))</f>
        <v/>
      </c>
      <c r="I416" s="0" t="str">
        <f aca="false">IF($H416="","",IFERROR(INDEX('Chart of Accounts'!$C$2:$C$57,MATCH($H416,'Chart of Accounts'!$A$2:$A$57,0)),""))</f>
        <v/>
      </c>
      <c r="J416" s="0" t="str">
        <f aca="false">IF($H416="","",IFERROR(INDEX('Chart of Accounts'!$B$2:$B$57,MATCH($H416,'Chart of Accounts'!$A$2:$A$57,0)),""))</f>
        <v/>
      </c>
      <c r="K416" s="0" t="str">
        <f aca="false">IF($F416="","",IFERROR(INDEX('Chart of Accounts'!$B$2:$B$57,MATCH($F416,'Chart of Accounts'!$A$2:$A$57,0)),""))</f>
        <v/>
      </c>
    </row>
    <row r="417" customFormat="false" ht="15" hidden="false" customHeight="false" outlineLevel="0" collapsed="false">
      <c r="A417" s="40"/>
      <c r="B417" s="22"/>
      <c r="C417" s="41"/>
      <c r="D417" s="22"/>
      <c r="E417" s="22"/>
      <c r="F417" s="22"/>
      <c r="G417" s="22"/>
      <c r="H417" s="0" t="str">
        <f aca="false">IF($A417="","",IF($D417="","9999 Uncategorized",$D417))</f>
        <v/>
      </c>
      <c r="I417" s="0" t="str">
        <f aca="false">IF($H417="","",IFERROR(INDEX('Chart of Accounts'!$C$2:$C$57,MATCH($H417,'Chart of Accounts'!$A$2:$A$57,0)),""))</f>
        <v/>
      </c>
      <c r="J417" s="0" t="str">
        <f aca="false">IF($H417="","",IFERROR(INDEX('Chart of Accounts'!$B$2:$B$57,MATCH($H417,'Chart of Accounts'!$A$2:$A$57,0)),""))</f>
        <v/>
      </c>
      <c r="K417" s="0" t="str">
        <f aca="false">IF($F417="","",IFERROR(INDEX('Chart of Accounts'!$B$2:$B$57,MATCH($F417,'Chart of Accounts'!$A$2:$A$57,0)),""))</f>
        <v/>
      </c>
    </row>
    <row r="418" customFormat="false" ht="15" hidden="false" customHeight="false" outlineLevel="0" collapsed="false">
      <c r="A418" s="40"/>
      <c r="B418" s="22"/>
      <c r="C418" s="41"/>
      <c r="D418" s="22"/>
      <c r="E418" s="22"/>
      <c r="F418" s="22"/>
      <c r="G418" s="22"/>
      <c r="H418" s="0" t="str">
        <f aca="false">IF($A418="","",IF($D418="","9999 Uncategorized",$D418))</f>
        <v/>
      </c>
      <c r="I418" s="0" t="str">
        <f aca="false">IF($H418="","",IFERROR(INDEX('Chart of Accounts'!$C$2:$C$57,MATCH($H418,'Chart of Accounts'!$A$2:$A$57,0)),""))</f>
        <v/>
      </c>
      <c r="J418" s="0" t="str">
        <f aca="false">IF($H418="","",IFERROR(INDEX('Chart of Accounts'!$B$2:$B$57,MATCH($H418,'Chart of Accounts'!$A$2:$A$57,0)),""))</f>
        <v/>
      </c>
      <c r="K418" s="0" t="str">
        <f aca="false">IF($F418="","",IFERROR(INDEX('Chart of Accounts'!$B$2:$B$57,MATCH($F418,'Chart of Accounts'!$A$2:$A$57,0)),""))</f>
        <v/>
      </c>
    </row>
    <row r="419" customFormat="false" ht="15" hidden="false" customHeight="false" outlineLevel="0" collapsed="false">
      <c r="A419" s="40"/>
      <c r="B419" s="22"/>
      <c r="C419" s="41"/>
      <c r="D419" s="22"/>
      <c r="E419" s="22"/>
      <c r="F419" s="22"/>
      <c r="G419" s="22"/>
      <c r="H419" s="0" t="str">
        <f aca="false">IF($A419="","",IF($D419="","9999 Uncategorized",$D419))</f>
        <v/>
      </c>
      <c r="I419" s="0" t="str">
        <f aca="false">IF($H419="","",IFERROR(INDEX('Chart of Accounts'!$C$2:$C$57,MATCH($H419,'Chart of Accounts'!$A$2:$A$57,0)),""))</f>
        <v/>
      </c>
      <c r="J419" s="0" t="str">
        <f aca="false">IF($H419="","",IFERROR(INDEX('Chart of Accounts'!$B$2:$B$57,MATCH($H419,'Chart of Accounts'!$A$2:$A$57,0)),""))</f>
        <v/>
      </c>
      <c r="K419" s="0" t="str">
        <f aca="false">IF($F419="","",IFERROR(INDEX('Chart of Accounts'!$B$2:$B$57,MATCH($F419,'Chart of Accounts'!$A$2:$A$57,0)),""))</f>
        <v/>
      </c>
    </row>
    <row r="420" customFormat="false" ht="15" hidden="false" customHeight="false" outlineLevel="0" collapsed="false">
      <c r="A420" s="40"/>
      <c r="B420" s="22"/>
      <c r="C420" s="41"/>
      <c r="D420" s="22"/>
      <c r="E420" s="22"/>
      <c r="F420" s="22"/>
      <c r="G420" s="22"/>
      <c r="H420" s="0" t="str">
        <f aca="false">IF($A420="","",IF($D420="","9999 Uncategorized",$D420))</f>
        <v/>
      </c>
      <c r="I420" s="0" t="str">
        <f aca="false">IF($H420="","",IFERROR(INDEX('Chart of Accounts'!$C$2:$C$57,MATCH($H420,'Chart of Accounts'!$A$2:$A$57,0)),""))</f>
        <v/>
      </c>
      <c r="J420" s="0" t="str">
        <f aca="false">IF($H420="","",IFERROR(INDEX('Chart of Accounts'!$B$2:$B$57,MATCH($H420,'Chart of Accounts'!$A$2:$A$57,0)),""))</f>
        <v/>
      </c>
      <c r="K420" s="0" t="str">
        <f aca="false">IF($F420="","",IFERROR(INDEX('Chart of Accounts'!$B$2:$B$57,MATCH($F420,'Chart of Accounts'!$A$2:$A$57,0)),""))</f>
        <v/>
      </c>
    </row>
    <row r="421" customFormat="false" ht="15" hidden="false" customHeight="false" outlineLevel="0" collapsed="false">
      <c r="A421" s="40"/>
      <c r="B421" s="22"/>
      <c r="C421" s="41"/>
      <c r="D421" s="22"/>
      <c r="E421" s="22"/>
      <c r="F421" s="22"/>
      <c r="G421" s="22"/>
      <c r="H421" s="0" t="str">
        <f aca="false">IF($A421="","",IF($D421="","9999 Uncategorized",$D421))</f>
        <v/>
      </c>
      <c r="I421" s="0" t="str">
        <f aca="false">IF($H421="","",IFERROR(INDEX('Chart of Accounts'!$C$2:$C$57,MATCH($H421,'Chart of Accounts'!$A$2:$A$57,0)),""))</f>
        <v/>
      </c>
      <c r="J421" s="0" t="str">
        <f aca="false">IF($H421="","",IFERROR(INDEX('Chart of Accounts'!$B$2:$B$57,MATCH($H421,'Chart of Accounts'!$A$2:$A$57,0)),""))</f>
        <v/>
      </c>
      <c r="K421" s="0" t="str">
        <f aca="false">IF($F421="","",IFERROR(INDEX('Chart of Accounts'!$B$2:$B$57,MATCH($F421,'Chart of Accounts'!$A$2:$A$57,0)),""))</f>
        <v/>
      </c>
    </row>
    <row r="422" customFormat="false" ht="15" hidden="false" customHeight="false" outlineLevel="0" collapsed="false">
      <c r="A422" s="40"/>
      <c r="B422" s="22"/>
      <c r="C422" s="41"/>
      <c r="D422" s="22"/>
      <c r="E422" s="22"/>
      <c r="F422" s="22"/>
      <c r="G422" s="22"/>
      <c r="H422" s="0" t="str">
        <f aca="false">IF($A422="","",IF($D422="","9999 Uncategorized",$D422))</f>
        <v/>
      </c>
      <c r="I422" s="0" t="str">
        <f aca="false">IF($H422="","",IFERROR(INDEX('Chart of Accounts'!$C$2:$C$57,MATCH($H422,'Chart of Accounts'!$A$2:$A$57,0)),""))</f>
        <v/>
      </c>
      <c r="J422" s="0" t="str">
        <f aca="false">IF($H422="","",IFERROR(INDEX('Chart of Accounts'!$B$2:$B$57,MATCH($H422,'Chart of Accounts'!$A$2:$A$57,0)),""))</f>
        <v/>
      </c>
      <c r="K422" s="0" t="str">
        <f aca="false">IF($F422="","",IFERROR(INDEX('Chart of Accounts'!$B$2:$B$57,MATCH($F422,'Chart of Accounts'!$A$2:$A$57,0)),""))</f>
        <v/>
      </c>
    </row>
    <row r="423" customFormat="false" ht="15" hidden="false" customHeight="false" outlineLevel="0" collapsed="false">
      <c r="A423" s="40"/>
      <c r="B423" s="22"/>
      <c r="C423" s="41"/>
      <c r="D423" s="22"/>
      <c r="E423" s="22"/>
      <c r="F423" s="22"/>
      <c r="G423" s="22"/>
      <c r="H423" s="0" t="str">
        <f aca="false">IF($A423="","",IF($D423="","9999 Uncategorized",$D423))</f>
        <v/>
      </c>
      <c r="I423" s="0" t="str">
        <f aca="false">IF($H423="","",IFERROR(INDEX('Chart of Accounts'!$C$2:$C$57,MATCH($H423,'Chart of Accounts'!$A$2:$A$57,0)),""))</f>
        <v/>
      </c>
      <c r="J423" s="0" t="str">
        <f aca="false">IF($H423="","",IFERROR(INDEX('Chart of Accounts'!$B$2:$B$57,MATCH($H423,'Chart of Accounts'!$A$2:$A$57,0)),""))</f>
        <v/>
      </c>
      <c r="K423" s="0" t="str">
        <f aca="false">IF($F423="","",IFERROR(INDEX('Chart of Accounts'!$B$2:$B$57,MATCH($F423,'Chart of Accounts'!$A$2:$A$57,0)),""))</f>
        <v/>
      </c>
    </row>
    <row r="424" customFormat="false" ht="15" hidden="false" customHeight="false" outlineLevel="0" collapsed="false">
      <c r="A424" s="40"/>
      <c r="B424" s="22"/>
      <c r="C424" s="41"/>
      <c r="D424" s="22"/>
      <c r="E424" s="22"/>
      <c r="F424" s="22"/>
      <c r="G424" s="22"/>
      <c r="H424" s="0" t="str">
        <f aca="false">IF($A424="","",IF($D424="","9999 Uncategorized",$D424))</f>
        <v/>
      </c>
      <c r="I424" s="0" t="str">
        <f aca="false">IF($H424="","",IFERROR(INDEX('Chart of Accounts'!$C$2:$C$57,MATCH($H424,'Chart of Accounts'!$A$2:$A$57,0)),""))</f>
        <v/>
      </c>
      <c r="J424" s="0" t="str">
        <f aca="false">IF($H424="","",IFERROR(INDEX('Chart of Accounts'!$B$2:$B$57,MATCH($H424,'Chart of Accounts'!$A$2:$A$57,0)),""))</f>
        <v/>
      </c>
      <c r="K424" s="0" t="str">
        <f aca="false">IF($F424="","",IFERROR(INDEX('Chart of Accounts'!$B$2:$B$57,MATCH($F424,'Chart of Accounts'!$A$2:$A$57,0)),""))</f>
        <v/>
      </c>
    </row>
    <row r="425" customFormat="false" ht="15" hidden="false" customHeight="false" outlineLevel="0" collapsed="false">
      <c r="A425" s="40"/>
      <c r="B425" s="22"/>
      <c r="C425" s="41"/>
      <c r="D425" s="22"/>
      <c r="E425" s="22"/>
      <c r="F425" s="22"/>
      <c r="G425" s="22"/>
      <c r="H425" s="0" t="str">
        <f aca="false">IF($A425="","",IF($D425="","9999 Uncategorized",$D425))</f>
        <v/>
      </c>
      <c r="I425" s="0" t="str">
        <f aca="false">IF($H425="","",IFERROR(INDEX('Chart of Accounts'!$C$2:$C$57,MATCH($H425,'Chart of Accounts'!$A$2:$A$57,0)),""))</f>
        <v/>
      </c>
      <c r="J425" s="0" t="str">
        <f aca="false">IF($H425="","",IFERROR(INDEX('Chart of Accounts'!$B$2:$B$57,MATCH($H425,'Chart of Accounts'!$A$2:$A$57,0)),""))</f>
        <v/>
      </c>
      <c r="K425" s="0" t="str">
        <f aca="false">IF($F425="","",IFERROR(INDEX('Chart of Accounts'!$B$2:$B$57,MATCH($F425,'Chart of Accounts'!$A$2:$A$57,0)),""))</f>
        <v/>
      </c>
    </row>
    <row r="426" customFormat="false" ht="15" hidden="false" customHeight="false" outlineLevel="0" collapsed="false">
      <c r="A426" s="40"/>
      <c r="B426" s="22"/>
      <c r="C426" s="41"/>
      <c r="D426" s="22"/>
      <c r="E426" s="22"/>
      <c r="F426" s="22"/>
      <c r="G426" s="22"/>
      <c r="H426" s="0" t="str">
        <f aca="false">IF($A426="","",IF($D426="","9999 Uncategorized",$D426))</f>
        <v/>
      </c>
      <c r="I426" s="0" t="str">
        <f aca="false">IF($H426="","",IFERROR(INDEX('Chart of Accounts'!$C$2:$C$57,MATCH($H426,'Chart of Accounts'!$A$2:$A$57,0)),""))</f>
        <v/>
      </c>
      <c r="J426" s="0" t="str">
        <f aca="false">IF($H426="","",IFERROR(INDEX('Chart of Accounts'!$B$2:$B$57,MATCH($H426,'Chart of Accounts'!$A$2:$A$57,0)),""))</f>
        <v/>
      </c>
      <c r="K426" s="0" t="str">
        <f aca="false">IF($F426="","",IFERROR(INDEX('Chart of Accounts'!$B$2:$B$57,MATCH($F426,'Chart of Accounts'!$A$2:$A$57,0)),""))</f>
        <v/>
      </c>
    </row>
    <row r="427" customFormat="false" ht="15" hidden="false" customHeight="false" outlineLevel="0" collapsed="false">
      <c r="A427" s="40"/>
      <c r="B427" s="22"/>
      <c r="C427" s="41"/>
      <c r="D427" s="22"/>
      <c r="E427" s="22"/>
      <c r="F427" s="22"/>
      <c r="G427" s="22"/>
      <c r="H427" s="0" t="str">
        <f aca="false">IF($A427="","",IF($D427="","9999 Uncategorized",$D427))</f>
        <v/>
      </c>
      <c r="I427" s="0" t="str">
        <f aca="false">IF($H427="","",IFERROR(INDEX('Chart of Accounts'!$C$2:$C$57,MATCH($H427,'Chart of Accounts'!$A$2:$A$57,0)),""))</f>
        <v/>
      </c>
      <c r="J427" s="0" t="str">
        <f aca="false">IF($H427="","",IFERROR(INDEX('Chart of Accounts'!$B$2:$B$57,MATCH($H427,'Chart of Accounts'!$A$2:$A$57,0)),""))</f>
        <v/>
      </c>
      <c r="K427" s="0" t="str">
        <f aca="false">IF($F427="","",IFERROR(INDEX('Chart of Accounts'!$B$2:$B$57,MATCH($F427,'Chart of Accounts'!$A$2:$A$57,0)),""))</f>
        <v/>
      </c>
    </row>
    <row r="428" customFormat="false" ht="15" hidden="false" customHeight="false" outlineLevel="0" collapsed="false">
      <c r="A428" s="40"/>
      <c r="B428" s="22"/>
      <c r="C428" s="41"/>
      <c r="D428" s="22"/>
      <c r="E428" s="22"/>
      <c r="F428" s="22"/>
      <c r="G428" s="22"/>
      <c r="H428" s="0" t="str">
        <f aca="false">IF($A428="","",IF($D428="","9999 Uncategorized",$D428))</f>
        <v/>
      </c>
      <c r="I428" s="0" t="str">
        <f aca="false">IF($H428="","",IFERROR(INDEX('Chart of Accounts'!$C$2:$C$57,MATCH($H428,'Chart of Accounts'!$A$2:$A$57,0)),""))</f>
        <v/>
      </c>
      <c r="J428" s="0" t="str">
        <f aca="false">IF($H428="","",IFERROR(INDEX('Chart of Accounts'!$B$2:$B$57,MATCH($H428,'Chart of Accounts'!$A$2:$A$57,0)),""))</f>
        <v/>
      </c>
      <c r="K428" s="0" t="str">
        <f aca="false">IF($F428="","",IFERROR(INDEX('Chart of Accounts'!$B$2:$B$57,MATCH($F428,'Chart of Accounts'!$A$2:$A$57,0)),""))</f>
        <v/>
      </c>
    </row>
    <row r="429" customFormat="false" ht="15" hidden="false" customHeight="false" outlineLevel="0" collapsed="false">
      <c r="A429" s="40"/>
      <c r="B429" s="22"/>
      <c r="C429" s="41"/>
      <c r="D429" s="22"/>
      <c r="E429" s="22"/>
      <c r="F429" s="22"/>
      <c r="G429" s="22"/>
      <c r="H429" s="0" t="str">
        <f aca="false">IF($A429="","",IF($D429="","9999 Uncategorized",$D429))</f>
        <v/>
      </c>
      <c r="I429" s="0" t="str">
        <f aca="false">IF($H429="","",IFERROR(INDEX('Chart of Accounts'!$C$2:$C$57,MATCH($H429,'Chart of Accounts'!$A$2:$A$57,0)),""))</f>
        <v/>
      </c>
      <c r="J429" s="0" t="str">
        <f aca="false">IF($H429="","",IFERROR(INDEX('Chart of Accounts'!$B$2:$B$57,MATCH($H429,'Chart of Accounts'!$A$2:$A$57,0)),""))</f>
        <v/>
      </c>
      <c r="K429" s="0" t="str">
        <f aca="false">IF($F429="","",IFERROR(INDEX('Chart of Accounts'!$B$2:$B$57,MATCH($F429,'Chart of Accounts'!$A$2:$A$57,0)),""))</f>
        <v/>
      </c>
    </row>
    <row r="430" customFormat="false" ht="15" hidden="false" customHeight="false" outlineLevel="0" collapsed="false">
      <c r="A430" s="40"/>
      <c r="B430" s="22"/>
      <c r="C430" s="41"/>
      <c r="D430" s="22"/>
      <c r="E430" s="22"/>
      <c r="F430" s="22"/>
      <c r="G430" s="22"/>
      <c r="H430" s="0" t="str">
        <f aca="false">IF($A430="","",IF($D430="","9999 Uncategorized",$D430))</f>
        <v/>
      </c>
      <c r="I430" s="0" t="str">
        <f aca="false">IF($H430="","",IFERROR(INDEX('Chart of Accounts'!$C$2:$C$57,MATCH($H430,'Chart of Accounts'!$A$2:$A$57,0)),""))</f>
        <v/>
      </c>
      <c r="J430" s="0" t="str">
        <f aca="false">IF($H430="","",IFERROR(INDEX('Chart of Accounts'!$B$2:$B$57,MATCH($H430,'Chart of Accounts'!$A$2:$A$57,0)),""))</f>
        <v/>
      </c>
      <c r="K430" s="0" t="str">
        <f aca="false">IF($F430="","",IFERROR(INDEX('Chart of Accounts'!$B$2:$B$57,MATCH($F430,'Chart of Accounts'!$A$2:$A$57,0)),""))</f>
        <v/>
      </c>
    </row>
    <row r="431" customFormat="false" ht="15" hidden="false" customHeight="false" outlineLevel="0" collapsed="false">
      <c r="A431" s="40"/>
      <c r="B431" s="22"/>
      <c r="C431" s="41"/>
      <c r="D431" s="22"/>
      <c r="E431" s="22"/>
      <c r="F431" s="22"/>
      <c r="G431" s="22"/>
      <c r="H431" s="0" t="str">
        <f aca="false">IF($A431="","",IF($D431="","9999 Uncategorized",$D431))</f>
        <v/>
      </c>
      <c r="I431" s="0" t="str">
        <f aca="false">IF($H431="","",IFERROR(INDEX('Chart of Accounts'!$C$2:$C$57,MATCH($H431,'Chart of Accounts'!$A$2:$A$57,0)),""))</f>
        <v/>
      </c>
      <c r="J431" s="0" t="str">
        <f aca="false">IF($H431="","",IFERROR(INDEX('Chart of Accounts'!$B$2:$B$57,MATCH($H431,'Chart of Accounts'!$A$2:$A$57,0)),""))</f>
        <v/>
      </c>
      <c r="K431" s="0" t="str">
        <f aca="false">IF($F431="","",IFERROR(INDEX('Chart of Accounts'!$B$2:$B$57,MATCH($F431,'Chart of Accounts'!$A$2:$A$57,0)),""))</f>
        <v/>
      </c>
    </row>
    <row r="432" customFormat="false" ht="15" hidden="false" customHeight="false" outlineLevel="0" collapsed="false">
      <c r="A432" s="40"/>
      <c r="B432" s="22"/>
      <c r="C432" s="41"/>
      <c r="D432" s="22"/>
      <c r="E432" s="22"/>
      <c r="F432" s="22"/>
      <c r="G432" s="22"/>
      <c r="H432" s="0" t="str">
        <f aca="false">IF($A432="","",IF($D432="","9999 Uncategorized",$D432))</f>
        <v/>
      </c>
      <c r="I432" s="0" t="str">
        <f aca="false">IF($H432="","",IFERROR(INDEX('Chart of Accounts'!$C$2:$C$57,MATCH($H432,'Chart of Accounts'!$A$2:$A$57,0)),""))</f>
        <v/>
      </c>
      <c r="J432" s="0" t="str">
        <f aca="false">IF($H432="","",IFERROR(INDEX('Chart of Accounts'!$B$2:$B$57,MATCH($H432,'Chart of Accounts'!$A$2:$A$57,0)),""))</f>
        <v/>
      </c>
      <c r="K432" s="0" t="str">
        <f aca="false">IF($F432="","",IFERROR(INDEX('Chart of Accounts'!$B$2:$B$57,MATCH($F432,'Chart of Accounts'!$A$2:$A$57,0)),""))</f>
        <v/>
      </c>
    </row>
    <row r="433" customFormat="false" ht="15" hidden="false" customHeight="false" outlineLevel="0" collapsed="false">
      <c r="A433" s="40"/>
      <c r="B433" s="22"/>
      <c r="C433" s="41"/>
      <c r="D433" s="22"/>
      <c r="E433" s="22"/>
      <c r="F433" s="22"/>
      <c r="G433" s="22"/>
      <c r="H433" s="0" t="str">
        <f aca="false">IF($A433="","",IF($D433="","9999 Uncategorized",$D433))</f>
        <v/>
      </c>
      <c r="I433" s="0" t="str">
        <f aca="false">IF($H433="","",IFERROR(INDEX('Chart of Accounts'!$C$2:$C$57,MATCH($H433,'Chart of Accounts'!$A$2:$A$57,0)),""))</f>
        <v/>
      </c>
      <c r="J433" s="0" t="str">
        <f aca="false">IF($H433="","",IFERROR(INDEX('Chart of Accounts'!$B$2:$B$57,MATCH($H433,'Chart of Accounts'!$A$2:$A$57,0)),""))</f>
        <v/>
      </c>
      <c r="K433" s="0" t="str">
        <f aca="false">IF($F433="","",IFERROR(INDEX('Chart of Accounts'!$B$2:$B$57,MATCH($F433,'Chart of Accounts'!$A$2:$A$57,0)),""))</f>
        <v/>
      </c>
    </row>
    <row r="434" customFormat="false" ht="15" hidden="false" customHeight="false" outlineLevel="0" collapsed="false">
      <c r="A434" s="40"/>
      <c r="B434" s="22"/>
      <c r="C434" s="41"/>
      <c r="D434" s="22"/>
      <c r="E434" s="22"/>
      <c r="F434" s="22"/>
      <c r="G434" s="22"/>
      <c r="H434" s="0" t="str">
        <f aca="false">IF($A434="","",IF($D434="","9999 Uncategorized",$D434))</f>
        <v/>
      </c>
      <c r="I434" s="0" t="str">
        <f aca="false">IF($H434="","",IFERROR(INDEX('Chart of Accounts'!$C$2:$C$57,MATCH($H434,'Chart of Accounts'!$A$2:$A$57,0)),""))</f>
        <v/>
      </c>
      <c r="J434" s="0" t="str">
        <f aca="false">IF($H434="","",IFERROR(INDEX('Chart of Accounts'!$B$2:$B$57,MATCH($H434,'Chart of Accounts'!$A$2:$A$57,0)),""))</f>
        <v/>
      </c>
      <c r="K434" s="0" t="str">
        <f aca="false">IF($F434="","",IFERROR(INDEX('Chart of Accounts'!$B$2:$B$57,MATCH($F434,'Chart of Accounts'!$A$2:$A$57,0)),""))</f>
        <v/>
      </c>
    </row>
    <row r="435" customFormat="false" ht="15" hidden="false" customHeight="false" outlineLevel="0" collapsed="false">
      <c r="A435" s="40"/>
      <c r="B435" s="22"/>
      <c r="C435" s="41"/>
      <c r="D435" s="22"/>
      <c r="E435" s="22"/>
      <c r="F435" s="22"/>
      <c r="G435" s="22"/>
      <c r="H435" s="0" t="str">
        <f aca="false">IF($A435="","",IF($D435="","9999 Uncategorized",$D435))</f>
        <v/>
      </c>
      <c r="I435" s="0" t="str">
        <f aca="false">IF($H435="","",IFERROR(INDEX('Chart of Accounts'!$C$2:$C$57,MATCH($H435,'Chart of Accounts'!$A$2:$A$57,0)),""))</f>
        <v/>
      </c>
      <c r="J435" s="0" t="str">
        <f aca="false">IF($H435="","",IFERROR(INDEX('Chart of Accounts'!$B$2:$B$57,MATCH($H435,'Chart of Accounts'!$A$2:$A$57,0)),""))</f>
        <v/>
      </c>
      <c r="K435" s="0" t="str">
        <f aca="false">IF($F435="","",IFERROR(INDEX('Chart of Accounts'!$B$2:$B$57,MATCH($F435,'Chart of Accounts'!$A$2:$A$57,0)),""))</f>
        <v/>
      </c>
    </row>
    <row r="436" customFormat="false" ht="15" hidden="false" customHeight="false" outlineLevel="0" collapsed="false">
      <c r="A436" s="40"/>
      <c r="B436" s="22"/>
      <c r="C436" s="41"/>
      <c r="D436" s="22"/>
      <c r="E436" s="22"/>
      <c r="F436" s="22"/>
      <c r="G436" s="22"/>
      <c r="H436" s="0" t="str">
        <f aca="false">IF($A436="","",IF($D436="","9999 Uncategorized",$D436))</f>
        <v/>
      </c>
      <c r="I436" s="0" t="str">
        <f aca="false">IF($H436="","",IFERROR(INDEX('Chart of Accounts'!$C$2:$C$57,MATCH($H436,'Chart of Accounts'!$A$2:$A$57,0)),""))</f>
        <v/>
      </c>
      <c r="J436" s="0" t="str">
        <f aca="false">IF($H436="","",IFERROR(INDEX('Chart of Accounts'!$B$2:$B$57,MATCH($H436,'Chart of Accounts'!$A$2:$A$57,0)),""))</f>
        <v/>
      </c>
      <c r="K436" s="0" t="str">
        <f aca="false">IF($F436="","",IFERROR(INDEX('Chart of Accounts'!$B$2:$B$57,MATCH($F436,'Chart of Accounts'!$A$2:$A$57,0)),""))</f>
        <v/>
      </c>
    </row>
    <row r="437" customFormat="false" ht="15" hidden="false" customHeight="false" outlineLevel="0" collapsed="false">
      <c r="A437" s="40"/>
      <c r="B437" s="22"/>
      <c r="C437" s="41"/>
      <c r="D437" s="22"/>
      <c r="E437" s="22"/>
      <c r="F437" s="22"/>
      <c r="G437" s="22"/>
      <c r="H437" s="0" t="str">
        <f aca="false">IF($A437="","",IF($D437="","9999 Uncategorized",$D437))</f>
        <v/>
      </c>
      <c r="I437" s="0" t="str">
        <f aca="false">IF($H437="","",IFERROR(INDEX('Chart of Accounts'!$C$2:$C$57,MATCH($H437,'Chart of Accounts'!$A$2:$A$57,0)),""))</f>
        <v/>
      </c>
      <c r="J437" s="0" t="str">
        <f aca="false">IF($H437="","",IFERROR(INDEX('Chart of Accounts'!$B$2:$B$57,MATCH($H437,'Chart of Accounts'!$A$2:$A$57,0)),""))</f>
        <v/>
      </c>
      <c r="K437" s="0" t="str">
        <f aca="false">IF($F437="","",IFERROR(INDEX('Chart of Accounts'!$B$2:$B$57,MATCH($F437,'Chart of Accounts'!$A$2:$A$57,0)),""))</f>
        <v/>
      </c>
    </row>
    <row r="438" customFormat="false" ht="15" hidden="false" customHeight="false" outlineLevel="0" collapsed="false">
      <c r="A438" s="40"/>
      <c r="B438" s="22"/>
      <c r="C438" s="41"/>
      <c r="D438" s="22"/>
      <c r="E438" s="22"/>
      <c r="F438" s="22"/>
      <c r="G438" s="22"/>
      <c r="H438" s="0" t="str">
        <f aca="false">IF($A438="","",IF($D438="","9999 Uncategorized",$D438))</f>
        <v/>
      </c>
      <c r="I438" s="0" t="str">
        <f aca="false">IF($H438="","",IFERROR(INDEX('Chart of Accounts'!$C$2:$C$57,MATCH($H438,'Chart of Accounts'!$A$2:$A$57,0)),""))</f>
        <v/>
      </c>
      <c r="J438" s="0" t="str">
        <f aca="false">IF($H438="","",IFERROR(INDEX('Chart of Accounts'!$B$2:$B$57,MATCH($H438,'Chart of Accounts'!$A$2:$A$57,0)),""))</f>
        <v/>
      </c>
      <c r="K438" s="0" t="str">
        <f aca="false">IF($F438="","",IFERROR(INDEX('Chart of Accounts'!$B$2:$B$57,MATCH($F438,'Chart of Accounts'!$A$2:$A$57,0)),""))</f>
        <v/>
      </c>
    </row>
    <row r="439" customFormat="false" ht="15" hidden="false" customHeight="false" outlineLevel="0" collapsed="false">
      <c r="A439" s="40"/>
      <c r="B439" s="22"/>
      <c r="C439" s="41"/>
      <c r="D439" s="22"/>
      <c r="E439" s="22"/>
      <c r="F439" s="22"/>
      <c r="G439" s="22"/>
      <c r="H439" s="0" t="str">
        <f aca="false">IF($A439="","",IF($D439="","9999 Uncategorized",$D439))</f>
        <v/>
      </c>
      <c r="I439" s="0" t="str">
        <f aca="false">IF($H439="","",IFERROR(INDEX('Chart of Accounts'!$C$2:$C$57,MATCH($H439,'Chart of Accounts'!$A$2:$A$57,0)),""))</f>
        <v/>
      </c>
      <c r="J439" s="0" t="str">
        <f aca="false">IF($H439="","",IFERROR(INDEX('Chart of Accounts'!$B$2:$B$57,MATCH($H439,'Chart of Accounts'!$A$2:$A$57,0)),""))</f>
        <v/>
      </c>
      <c r="K439" s="0" t="str">
        <f aca="false">IF($F439="","",IFERROR(INDEX('Chart of Accounts'!$B$2:$B$57,MATCH($F439,'Chart of Accounts'!$A$2:$A$57,0)),""))</f>
        <v/>
      </c>
    </row>
    <row r="440" customFormat="false" ht="15" hidden="false" customHeight="false" outlineLevel="0" collapsed="false">
      <c r="A440" s="40"/>
      <c r="B440" s="22"/>
      <c r="C440" s="41"/>
      <c r="D440" s="22"/>
      <c r="E440" s="22"/>
      <c r="F440" s="22"/>
      <c r="G440" s="22"/>
      <c r="H440" s="0" t="str">
        <f aca="false">IF($A440="","",IF($D440="","9999 Uncategorized",$D440))</f>
        <v/>
      </c>
      <c r="I440" s="0" t="str">
        <f aca="false">IF($H440="","",IFERROR(INDEX('Chart of Accounts'!$C$2:$C$57,MATCH($H440,'Chart of Accounts'!$A$2:$A$57,0)),""))</f>
        <v/>
      </c>
      <c r="J440" s="0" t="str">
        <f aca="false">IF($H440="","",IFERROR(INDEX('Chart of Accounts'!$B$2:$B$57,MATCH($H440,'Chart of Accounts'!$A$2:$A$57,0)),""))</f>
        <v/>
      </c>
      <c r="K440" s="0" t="str">
        <f aca="false">IF($F440="","",IFERROR(INDEX('Chart of Accounts'!$B$2:$B$57,MATCH($F440,'Chart of Accounts'!$A$2:$A$57,0)),""))</f>
        <v/>
      </c>
    </row>
    <row r="441" customFormat="false" ht="15" hidden="false" customHeight="false" outlineLevel="0" collapsed="false">
      <c r="A441" s="40"/>
      <c r="B441" s="22"/>
      <c r="C441" s="41"/>
      <c r="D441" s="22"/>
      <c r="E441" s="22"/>
      <c r="F441" s="22"/>
      <c r="G441" s="22"/>
      <c r="H441" s="0" t="str">
        <f aca="false">IF($A441="","",IF($D441="","9999 Uncategorized",$D441))</f>
        <v/>
      </c>
      <c r="I441" s="0" t="str">
        <f aca="false">IF($H441="","",IFERROR(INDEX('Chart of Accounts'!$C$2:$C$57,MATCH($H441,'Chart of Accounts'!$A$2:$A$57,0)),""))</f>
        <v/>
      </c>
      <c r="J441" s="0" t="str">
        <f aca="false">IF($H441="","",IFERROR(INDEX('Chart of Accounts'!$B$2:$B$57,MATCH($H441,'Chart of Accounts'!$A$2:$A$57,0)),""))</f>
        <v/>
      </c>
      <c r="K441" s="0" t="str">
        <f aca="false">IF($F441="","",IFERROR(INDEX('Chart of Accounts'!$B$2:$B$57,MATCH($F441,'Chart of Accounts'!$A$2:$A$57,0)),""))</f>
        <v/>
      </c>
    </row>
    <row r="442" customFormat="false" ht="15" hidden="false" customHeight="false" outlineLevel="0" collapsed="false">
      <c r="A442" s="40"/>
      <c r="B442" s="22"/>
      <c r="C442" s="41"/>
      <c r="D442" s="22"/>
      <c r="E442" s="22"/>
      <c r="F442" s="22"/>
      <c r="G442" s="22"/>
      <c r="H442" s="0" t="str">
        <f aca="false">IF($A442="","",IF($D442="","9999 Uncategorized",$D442))</f>
        <v/>
      </c>
      <c r="I442" s="0" t="str">
        <f aca="false">IF($H442="","",IFERROR(INDEX('Chart of Accounts'!$C$2:$C$57,MATCH($H442,'Chart of Accounts'!$A$2:$A$57,0)),""))</f>
        <v/>
      </c>
      <c r="J442" s="0" t="str">
        <f aca="false">IF($H442="","",IFERROR(INDEX('Chart of Accounts'!$B$2:$B$57,MATCH($H442,'Chart of Accounts'!$A$2:$A$57,0)),""))</f>
        <v/>
      </c>
      <c r="K442" s="0" t="str">
        <f aca="false">IF($F442="","",IFERROR(INDEX('Chart of Accounts'!$B$2:$B$57,MATCH($F442,'Chart of Accounts'!$A$2:$A$57,0)),""))</f>
        <v/>
      </c>
    </row>
    <row r="443" customFormat="false" ht="15" hidden="false" customHeight="false" outlineLevel="0" collapsed="false">
      <c r="A443" s="40"/>
      <c r="B443" s="22"/>
      <c r="C443" s="41"/>
      <c r="D443" s="22"/>
      <c r="E443" s="22"/>
      <c r="F443" s="22"/>
      <c r="G443" s="22"/>
      <c r="H443" s="0" t="str">
        <f aca="false">IF($A443="","",IF($D443="","9999 Uncategorized",$D443))</f>
        <v/>
      </c>
      <c r="I443" s="0" t="str">
        <f aca="false">IF($H443="","",IFERROR(INDEX('Chart of Accounts'!$C$2:$C$57,MATCH($H443,'Chart of Accounts'!$A$2:$A$57,0)),""))</f>
        <v/>
      </c>
      <c r="J443" s="0" t="str">
        <f aca="false">IF($H443="","",IFERROR(INDEX('Chart of Accounts'!$B$2:$B$57,MATCH($H443,'Chart of Accounts'!$A$2:$A$57,0)),""))</f>
        <v/>
      </c>
      <c r="K443" s="0" t="str">
        <f aca="false">IF($F443="","",IFERROR(INDEX('Chart of Accounts'!$B$2:$B$57,MATCH($F443,'Chart of Accounts'!$A$2:$A$57,0)),""))</f>
        <v/>
      </c>
    </row>
    <row r="444" customFormat="false" ht="15" hidden="false" customHeight="false" outlineLevel="0" collapsed="false">
      <c r="A444" s="40"/>
      <c r="B444" s="22"/>
      <c r="C444" s="41"/>
      <c r="D444" s="22"/>
      <c r="E444" s="22"/>
      <c r="F444" s="22"/>
      <c r="G444" s="22"/>
      <c r="H444" s="0" t="str">
        <f aca="false">IF($A444="","",IF($D444="","9999 Uncategorized",$D444))</f>
        <v/>
      </c>
      <c r="I444" s="0" t="str">
        <f aca="false">IF($H444="","",IFERROR(INDEX('Chart of Accounts'!$C$2:$C$57,MATCH($H444,'Chart of Accounts'!$A$2:$A$57,0)),""))</f>
        <v/>
      </c>
      <c r="J444" s="0" t="str">
        <f aca="false">IF($H444="","",IFERROR(INDEX('Chart of Accounts'!$B$2:$B$57,MATCH($H444,'Chart of Accounts'!$A$2:$A$57,0)),""))</f>
        <v/>
      </c>
      <c r="K444" s="0" t="str">
        <f aca="false">IF($F444="","",IFERROR(INDEX('Chart of Accounts'!$B$2:$B$57,MATCH($F444,'Chart of Accounts'!$A$2:$A$57,0)),""))</f>
        <v/>
      </c>
    </row>
    <row r="445" customFormat="false" ht="15" hidden="false" customHeight="false" outlineLevel="0" collapsed="false">
      <c r="A445" s="40"/>
      <c r="B445" s="22"/>
      <c r="C445" s="41"/>
      <c r="D445" s="22"/>
      <c r="E445" s="22"/>
      <c r="F445" s="22"/>
      <c r="G445" s="22"/>
      <c r="H445" s="0" t="str">
        <f aca="false">IF($A445="","",IF($D445="","9999 Uncategorized",$D445))</f>
        <v/>
      </c>
      <c r="I445" s="0" t="str">
        <f aca="false">IF($H445="","",IFERROR(INDEX('Chart of Accounts'!$C$2:$C$57,MATCH($H445,'Chart of Accounts'!$A$2:$A$57,0)),""))</f>
        <v/>
      </c>
      <c r="J445" s="0" t="str">
        <f aca="false">IF($H445="","",IFERROR(INDEX('Chart of Accounts'!$B$2:$B$57,MATCH($H445,'Chart of Accounts'!$A$2:$A$57,0)),""))</f>
        <v/>
      </c>
      <c r="K445" s="0" t="str">
        <f aca="false">IF($F445="","",IFERROR(INDEX('Chart of Accounts'!$B$2:$B$57,MATCH($F445,'Chart of Accounts'!$A$2:$A$57,0)),""))</f>
        <v/>
      </c>
    </row>
    <row r="446" customFormat="false" ht="15" hidden="false" customHeight="false" outlineLevel="0" collapsed="false">
      <c r="A446" s="40"/>
      <c r="B446" s="22"/>
      <c r="C446" s="41"/>
      <c r="D446" s="22"/>
      <c r="E446" s="22"/>
      <c r="F446" s="22"/>
      <c r="G446" s="22"/>
      <c r="H446" s="0" t="str">
        <f aca="false">IF($A446="","",IF($D446="","9999 Uncategorized",$D446))</f>
        <v/>
      </c>
      <c r="I446" s="0" t="str">
        <f aca="false">IF($H446="","",IFERROR(INDEX('Chart of Accounts'!$C$2:$C$57,MATCH($H446,'Chart of Accounts'!$A$2:$A$57,0)),""))</f>
        <v/>
      </c>
      <c r="J446" s="0" t="str">
        <f aca="false">IF($H446="","",IFERROR(INDEX('Chart of Accounts'!$B$2:$B$57,MATCH($H446,'Chart of Accounts'!$A$2:$A$57,0)),""))</f>
        <v/>
      </c>
      <c r="K446" s="0" t="str">
        <f aca="false">IF($F446="","",IFERROR(INDEX('Chart of Accounts'!$B$2:$B$57,MATCH($F446,'Chart of Accounts'!$A$2:$A$57,0)),""))</f>
        <v/>
      </c>
    </row>
    <row r="447" customFormat="false" ht="15" hidden="false" customHeight="false" outlineLevel="0" collapsed="false">
      <c r="A447" s="40"/>
      <c r="B447" s="22"/>
      <c r="C447" s="41"/>
      <c r="D447" s="22"/>
      <c r="E447" s="22"/>
      <c r="F447" s="22"/>
      <c r="G447" s="22"/>
      <c r="H447" s="0" t="str">
        <f aca="false">IF($A447="","",IF($D447="","9999 Uncategorized",$D447))</f>
        <v/>
      </c>
      <c r="I447" s="0" t="str">
        <f aca="false">IF($H447="","",IFERROR(INDEX('Chart of Accounts'!$C$2:$C$57,MATCH($H447,'Chart of Accounts'!$A$2:$A$57,0)),""))</f>
        <v/>
      </c>
      <c r="J447" s="0" t="str">
        <f aca="false">IF($H447="","",IFERROR(INDEX('Chart of Accounts'!$B$2:$B$57,MATCH($H447,'Chart of Accounts'!$A$2:$A$57,0)),""))</f>
        <v/>
      </c>
      <c r="K447" s="0" t="str">
        <f aca="false">IF($F447="","",IFERROR(INDEX('Chart of Accounts'!$B$2:$B$57,MATCH($F447,'Chart of Accounts'!$A$2:$A$57,0)),""))</f>
        <v/>
      </c>
    </row>
    <row r="448" customFormat="false" ht="15" hidden="false" customHeight="false" outlineLevel="0" collapsed="false">
      <c r="A448" s="40"/>
      <c r="B448" s="22"/>
      <c r="C448" s="41"/>
      <c r="D448" s="22"/>
      <c r="E448" s="22"/>
      <c r="F448" s="22"/>
      <c r="G448" s="22"/>
      <c r="H448" s="0" t="str">
        <f aca="false">IF($A448="","",IF($D448="","9999 Uncategorized",$D448))</f>
        <v/>
      </c>
      <c r="I448" s="0" t="str">
        <f aca="false">IF($H448="","",IFERROR(INDEX('Chart of Accounts'!$C$2:$C$57,MATCH($H448,'Chart of Accounts'!$A$2:$A$57,0)),""))</f>
        <v/>
      </c>
      <c r="J448" s="0" t="str">
        <f aca="false">IF($H448="","",IFERROR(INDEX('Chart of Accounts'!$B$2:$B$57,MATCH($H448,'Chart of Accounts'!$A$2:$A$57,0)),""))</f>
        <v/>
      </c>
      <c r="K448" s="0" t="str">
        <f aca="false">IF($F448="","",IFERROR(INDEX('Chart of Accounts'!$B$2:$B$57,MATCH($F448,'Chart of Accounts'!$A$2:$A$57,0)),""))</f>
        <v/>
      </c>
    </row>
    <row r="449" customFormat="false" ht="15" hidden="false" customHeight="false" outlineLevel="0" collapsed="false">
      <c r="A449" s="40"/>
      <c r="B449" s="22"/>
      <c r="C449" s="41"/>
      <c r="D449" s="22"/>
      <c r="E449" s="22"/>
      <c r="F449" s="22"/>
      <c r="G449" s="22"/>
      <c r="H449" s="0" t="str">
        <f aca="false">IF($A449="","",IF($D449="","9999 Uncategorized",$D449))</f>
        <v/>
      </c>
      <c r="I449" s="0" t="str">
        <f aca="false">IF($H449="","",IFERROR(INDEX('Chart of Accounts'!$C$2:$C$57,MATCH($H449,'Chart of Accounts'!$A$2:$A$57,0)),""))</f>
        <v/>
      </c>
      <c r="J449" s="0" t="str">
        <f aca="false">IF($H449="","",IFERROR(INDEX('Chart of Accounts'!$B$2:$B$57,MATCH($H449,'Chart of Accounts'!$A$2:$A$57,0)),""))</f>
        <v/>
      </c>
      <c r="K449" s="0" t="str">
        <f aca="false">IF($F449="","",IFERROR(INDEX('Chart of Accounts'!$B$2:$B$57,MATCH($F449,'Chart of Accounts'!$A$2:$A$57,0)),""))</f>
        <v/>
      </c>
    </row>
    <row r="450" customFormat="false" ht="15" hidden="false" customHeight="false" outlineLevel="0" collapsed="false">
      <c r="A450" s="40"/>
      <c r="B450" s="22"/>
      <c r="C450" s="41"/>
      <c r="D450" s="22"/>
      <c r="E450" s="22"/>
      <c r="F450" s="22"/>
      <c r="G450" s="22"/>
      <c r="H450" s="0" t="str">
        <f aca="false">IF($A450="","",IF($D450="","9999 Uncategorized",$D450))</f>
        <v/>
      </c>
      <c r="I450" s="0" t="str">
        <f aca="false">IF($H450="","",IFERROR(INDEX('Chart of Accounts'!$C$2:$C$57,MATCH($H450,'Chart of Accounts'!$A$2:$A$57,0)),""))</f>
        <v/>
      </c>
      <c r="J450" s="0" t="str">
        <f aca="false">IF($H450="","",IFERROR(INDEX('Chart of Accounts'!$B$2:$B$57,MATCH($H450,'Chart of Accounts'!$A$2:$A$57,0)),""))</f>
        <v/>
      </c>
      <c r="K450" s="0" t="str">
        <f aca="false">IF($F450="","",IFERROR(INDEX('Chart of Accounts'!$B$2:$B$57,MATCH($F450,'Chart of Accounts'!$A$2:$A$57,0)),""))</f>
        <v/>
      </c>
    </row>
    <row r="451" customFormat="false" ht="15" hidden="false" customHeight="false" outlineLevel="0" collapsed="false">
      <c r="A451" s="40"/>
      <c r="B451" s="22"/>
      <c r="C451" s="41"/>
      <c r="D451" s="22"/>
      <c r="E451" s="22"/>
      <c r="F451" s="22"/>
      <c r="G451" s="22"/>
      <c r="H451" s="0" t="str">
        <f aca="false">IF($A451="","",IF($D451="","9999 Uncategorized",$D451))</f>
        <v/>
      </c>
      <c r="I451" s="0" t="str">
        <f aca="false">IF($H451="","",IFERROR(INDEX('Chart of Accounts'!$C$2:$C$57,MATCH($H451,'Chart of Accounts'!$A$2:$A$57,0)),""))</f>
        <v/>
      </c>
      <c r="J451" s="0" t="str">
        <f aca="false">IF($H451="","",IFERROR(INDEX('Chart of Accounts'!$B$2:$B$57,MATCH($H451,'Chart of Accounts'!$A$2:$A$57,0)),""))</f>
        <v/>
      </c>
      <c r="K451" s="0" t="str">
        <f aca="false">IF($F451="","",IFERROR(INDEX('Chart of Accounts'!$B$2:$B$57,MATCH($F451,'Chart of Accounts'!$A$2:$A$57,0)),""))</f>
        <v/>
      </c>
    </row>
    <row r="452" customFormat="false" ht="15" hidden="false" customHeight="false" outlineLevel="0" collapsed="false">
      <c r="A452" s="40"/>
      <c r="B452" s="22"/>
      <c r="C452" s="41"/>
      <c r="D452" s="22"/>
      <c r="E452" s="22"/>
      <c r="F452" s="22"/>
      <c r="G452" s="22"/>
      <c r="H452" s="0" t="str">
        <f aca="false">IF($A452="","",IF($D452="","9999 Uncategorized",$D452))</f>
        <v/>
      </c>
      <c r="I452" s="0" t="str">
        <f aca="false">IF($H452="","",IFERROR(INDEX('Chart of Accounts'!$C$2:$C$57,MATCH($H452,'Chart of Accounts'!$A$2:$A$57,0)),""))</f>
        <v/>
      </c>
      <c r="J452" s="0" t="str">
        <f aca="false">IF($H452="","",IFERROR(INDEX('Chart of Accounts'!$B$2:$B$57,MATCH($H452,'Chart of Accounts'!$A$2:$A$57,0)),""))</f>
        <v/>
      </c>
      <c r="K452" s="0" t="str">
        <f aca="false">IF($F452="","",IFERROR(INDEX('Chart of Accounts'!$B$2:$B$57,MATCH($F452,'Chart of Accounts'!$A$2:$A$57,0)),""))</f>
        <v/>
      </c>
    </row>
    <row r="453" customFormat="false" ht="15" hidden="false" customHeight="false" outlineLevel="0" collapsed="false">
      <c r="A453" s="40"/>
      <c r="B453" s="22"/>
      <c r="C453" s="41"/>
      <c r="D453" s="22"/>
      <c r="E453" s="22"/>
      <c r="F453" s="22"/>
      <c r="G453" s="22"/>
      <c r="H453" s="0" t="str">
        <f aca="false">IF($A453="","",IF($D453="","9999 Uncategorized",$D453))</f>
        <v/>
      </c>
      <c r="I453" s="0" t="str">
        <f aca="false">IF($H453="","",IFERROR(INDEX('Chart of Accounts'!$C$2:$C$57,MATCH($H453,'Chart of Accounts'!$A$2:$A$57,0)),""))</f>
        <v/>
      </c>
      <c r="J453" s="0" t="str">
        <f aca="false">IF($H453="","",IFERROR(INDEX('Chart of Accounts'!$B$2:$B$57,MATCH($H453,'Chart of Accounts'!$A$2:$A$57,0)),""))</f>
        <v/>
      </c>
      <c r="K453" s="0" t="str">
        <f aca="false">IF($F453="","",IFERROR(INDEX('Chart of Accounts'!$B$2:$B$57,MATCH($F453,'Chart of Accounts'!$A$2:$A$57,0)),""))</f>
        <v/>
      </c>
    </row>
    <row r="454" customFormat="false" ht="15" hidden="false" customHeight="false" outlineLevel="0" collapsed="false">
      <c r="A454" s="40"/>
      <c r="B454" s="22"/>
      <c r="C454" s="41"/>
      <c r="D454" s="22"/>
      <c r="E454" s="22"/>
      <c r="F454" s="22"/>
      <c r="G454" s="22"/>
      <c r="H454" s="0" t="str">
        <f aca="false">IF($A454="","",IF($D454="","9999 Uncategorized",$D454))</f>
        <v/>
      </c>
      <c r="I454" s="0" t="str">
        <f aca="false">IF($H454="","",IFERROR(INDEX('Chart of Accounts'!$C$2:$C$57,MATCH($H454,'Chart of Accounts'!$A$2:$A$57,0)),""))</f>
        <v/>
      </c>
      <c r="J454" s="0" t="str">
        <f aca="false">IF($H454="","",IFERROR(INDEX('Chart of Accounts'!$B$2:$B$57,MATCH($H454,'Chart of Accounts'!$A$2:$A$57,0)),""))</f>
        <v/>
      </c>
      <c r="K454" s="0" t="str">
        <f aca="false">IF($F454="","",IFERROR(INDEX('Chart of Accounts'!$B$2:$B$57,MATCH($F454,'Chart of Accounts'!$A$2:$A$57,0)),""))</f>
        <v/>
      </c>
    </row>
    <row r="455" customFormat="false" ht="15" hidden="false" customHeight="false" outlineLevel="0" collapsed="false">
      <c r="A455" s="40"/>
      <c r="B455" s="22"/>
      <c r="C455" s="41"/>
      <c r="D455" s="22"/>
      <c r="E455" s="22"/>
      <c r="F455" s="22"/>
      <c r="G455" s="22"/>
      <c r="H455" s="0" t="str">
        <f aca="false">IF($A455="","",IF($D455="","9999 Uncategorized",$D455))</f>
        <v/>
      </c>
      <c r="I455" s="0" t="str">
        <f aca="false">IF($H455="","",IFERROR(INDEX('Chart of Accounts'!$C$2:$C$57,MATCH($H455,'Chart of Accounts'!$A$2:$A$57,0)),""))</f>
        <v/>
      </c>
      <c r="J455" s="0" t="str">
        <f aca="false">IF($H455="","",IFERROR(INDEX('Chart of Accounts'!$B$2:$B$57,MATCH($H455,'Chart of Accounts'!$A$2:$A$57,0)),""))</f>
        <v/>
      </c>
      <c r="K455" s="0" t="str">
        <f aca="false">IF($F455="","",IFERROR(INDEX('Chart of Accounts'!$B$2:$B$57,MATCH($F455,'Chart of Accounts'!$A$2:$A$57,0)),""))</f>
        <v/>
      </c>
    </row>
    <row r="456" customFormat="false" ht="15" hidden="false" customHeight="false" outlineLevel="0" collapsed="false">
      <c r="A456" s="40"/>
      <c r="B456" s="22"/>
      <c r="C456" s="41"/>
      <c r="D456" s="22"/>
      <c r="E456" s="22"/>
      <c r="F456" s="22"/>
      <c r="G456" s="22"/>
      <c r="H456" s="0" t="str">
        <f aca="false">IF($A456="","",IF($D456="","9999 Uncategorized",$D456))</f>
        <v/>
      </c>
      <c r="I456" s="0" t="str">
        <f aca="false">IF($H456="","",IFERROR(INDEX('Chart of Accounts'!$C$2:$C$57,MATCH($H456,'Chart of Accounts'!$A$2:$A$57,0)),""))</f>
        <v/>
      </c>
      <c r="J456" s="0" t="str">
        <f aca="false">IF($H456="","",IFERROR(INDEX('Chart of Accounts'!$B$2:$B$57,MATCH($H456,'Chart of Accounts'!$A$2:$A$57,0)),""))</f>
        <v/>
      </c>
      <c r="K456" s="0" t="str">
        <f aca="false">IF($F456="","",IFERROR(INDEX('Chart of Accounts'!$B$2:$B$57,MATCH($F456,'Chart of Accounts'!$A$2:$A$57,0)),""))</f>
        <v/>
      </c>
    </row>
    <row r="457" customFormat="false" ht="15" hidden="false" customHeight="false" outlineLevel="0" collapsed="false">
      <c r="A457" s="40"/>
      <c r="B457" s="22"/>
      <c r="C457" s="41"/>
      <c r="D457" s="22"/>
      <c r="E457" s="22"/>
      <c r="F457" s="22"/>
      <c r="G457" s="22"/>
      <c r="H457" s="0" t="str">
        <f aca="false">IF($A457="","",IF($D457="","9999 Uncategorized",$D457))</f>
        <v/>
      </c>
      <c r="I457" s="0" t="str">
        <f aca="false">IF($H457="","",IFERROR(INDEX('Chart of Accounts'!$C$2:$C$57,MATCH($H457,'Chart of Accounts'!$A$2:$A$57,0)),""))</f>
        <v/>
      </c>
      <c r="J457" s="0" t="str">
        <f aca="false">IF($H457="","",IFERROR(INDEX('Chart of Accounts'!$B$2:$B$57,MATCH($H457,'Chart of Accounts'!$A$2:$A$57,0)),""))</f>
        <v/>
      </c>
      <c r="K457" s="0" t="str">
        <f aca="false">IF($F457="","",IFERROR(INDEX('Chart of Accounts'!$B$2:$B$57,MATCH($F457,'Chart of Accounts'!$A$2:$A$57,0)),""))</f>
        <v/>
      </c>
    </row>
    <row r="458" customFormat="false" ht="15" hidden="false" customHeight="false" outlineLevel="0" collapsed="false">
      <c r="A458" s="40"/>
      <c r="B458" s="22"/>
      <c r="C458" s="41"/>
      <c r="D458" s="22"/>
      <c r="E458" s="22"/>
      <c r="F458" s="22"/>
      <c r="G458" s="22"/>
      <c r="H458" s="0" t="str">
        <f aca="false">IF($A458="","",IF($D458="","9999 Uncategorized",$D458))</f>
        <v/>
      </c>
      <c r="I458" s="0" t="str">
        <f aca="false">IF($H458="","",IFERROR(INDEX('Chart of Accounts'!$C$2:$C$57,MATCH($H458,'Chart of Accounts'!$A$2:$A$57,0)),""))</f>
        <v/>
      </c>
      <c r="J458" s="0" t="str">
        <f aca="false">IF($H458="","",IFERROR(INDEX('Chart of Accounts'!$B$2:$B$57,MATCH($H458,'Chart of Accounts'!$A$2:$A$57,0)),""))</f>
        <v/>
      </c>
      <c r="K458" s="0" t="str">
        <f aca="false">IF($F458="","",IFERROR(INDEX('Chart of Accounts'!$B$2:$B$57,MATCH($F458,'Chart of Accounts'!$A$2:$A$57,0)),""))</f>
        <v/>
      </c>
    </row>
    <row r="459" customFormat="false" ht="15" hidden="false" customHeight="false" outlineLevel="0" collapsed="false">
      <c r="A459" s="40"/>
      <c r="B459" s="22"/>
      <c r="C459" s="41"/>
      <c r="D459" s="22"/>
      <c r="E459" s="22"/>
      <c r="F459" s="22"/>
      <c r="G459" s="22"/>
      <c r="H459" s="0" t="str">
        <f aca="false">IF($A459="","",IF($D459="","9999 Uncategorized",$D459))</f>
        <v/>
      </c>
      <c r="I459" s="0" t="str">
        <f aca="false">IF($H459="","",IFERROR(INDEX('Chart of Accounts'!$C$2:$C$57,MATCH($H459,'Chart of Accounts'!$A$2:$A$57,0)),""))</f>
        <v/>
      </c>
      <c r="J459" s="0" t="str">
        <f aca="false">IF($H459="","",IFERROR(INDEX('Chart of Accounts'!$B$2:$B$57,MATCH($H459,'Chart of Accounts'!$A$2:$A$57,0)),""))</f>
        <v/>
      </c>
      <c r="K459" s="0" t="str">
        <f aca="false">IF($F459="","",IFERROR(INDEX('Chart of Accounts'!$B$2:$B$57,MATCH($F459,'Chart of Accounts'!$A$2:$A$57,0)),""))</f>
        <v/>
      </c>
    </row>
    <row r="460" customFormat="false" ht="15" hidden="false" customHeight="false" outlineLevel="0" collapsed="false">
      <c r="A460" s="40"/>
      <c r="B460" s="22"/>
      <c r="C460" s="41"/>
      <c r="D460" s="22"/>
      <c r="E460" s="22"/>
      <c r="F460" s="22"/>
      <c r="G460" s="22"/>
      <c r="H460" s="0" t="str">
        <f aca="false">IF($A460="","",IF($D460="","9999 Uncategorized",$D460))</f>
        <v/>
      </c>
      <c r="I460" s="0" t="str">
        <f aca="false">IF($H460="","",IFERROR(INDEX('Chart of Accounts'!$C$2:$C$57,MATCH($H460,'Chart of Accounts'!$A$2:$A$57,0)),""))</f>
        <v/>
      </c>
      <c r="J460" s="0" t="str">
        <f aca="false">IF($H460="","",IFERROR(INDEX('Chart of Accounts'!$B$2:$B$57,MATCH($H460,'Chart of Accounts'!$A$2:$A$57,0)),""))</f>
        <v/>
      </c>
      <c r="K460" s="0" t="str">
        <f aca="false">IF($F460="","",IFERROR(INDEX('Chart of Accounts'!$B$2:$B$57,MATCH($F460,'Chart of Accounts'!$A$2:$A$57,0)),""))</f>
        <v/>
      </c>
    </row>
    <row r="461" customFormat="false" ht="15" hidden="false" customHeight="false" outlineLevel="0" collapsed="false">
      <c r="A461" s="40"/>
      <c r="B461" s="22"/>
      <c r="C461" s="41"/>
      <c r="D461" s="22"/>
      <c r="E461" s="22"/>
      <c r="F461" s="22"/>
      <c r="G461" s="22"/>
      <c r="H461" s="0" t="str">
        <f aca="false">IF($A461="","",IF($D461="","9999 Uncategorized",$D461))</f>
        <v/>
      </c>
      <c r="I461" s="0" t="str">
        <f aca="false">IF($H461="","",IFERROR(INDEX('Chart of Accounts'!$C$2:$C$57,MATCH($H461,'Chart of Accounts'!$A$2:$A$57,0)),""))</f>
        <v/>
      </c>
      <c r="J461" s="0" t="str">
        <f aca="false">IF($H461="","",IFERROR(INDEX('Chart of Accounts'!$B$2:$B$57,MATCH($H461,'Chart of Accounts'!$A$2:$A$57,0)),""))</f>
        <v/>
      </c>
      <c r="K461" s="0" t="str">
        <f aca="false">IF($F461="","",IFERROR(INDEX('Chart of Accounts'!$B$2:$B$57,MATCH($F461,'Chart of Accounts'!$A$2:$A$57,0)),""))</f>
        <v/>
      </c>
    </row>
    <row r="462" customFormat="false" ht="15" hidden="false" customHeight="false" outlineLevel="0" collapsed="false">
      <c r="A462" s="40"/>
      <c r="B462" s="22"/>
      <c r="C462" s="41"/>
      <c r="D462" s="22"/>
      <c r="E462" s="22"/>
      <c r="F462" s="22"/>
      <c r="G462" s="22"/>
      <c r="H462" s="0" t="str">
        <f aca="false">IF($A462="","",IF($D462="","9999 Uncategorized",$D462))</f>
        <v/>
      </c>
      <c r="I462" s="0" t="str">
        <f aca="false">IF($H462="","",IFERROR(INDEX('Chart of Accounts'!$C$2:$C$57,MATCH($H462,'Chart of Accounts'!$A$2:$A$57,0)),""))</f>
        <v/>
      </c>
      <c r="J462" s="0" t="str">
        <f aca="false">IF($H462="","",IFERROR(INDEX('Chart of Accounts'!$B$2:$B$57,MATCH($H462,'Chart of Accounts'!$A$2:$A$57,0)),""))</f>
        <v/>
      </c>
      <c r="K462" s="0" t="str">
        <f aca="false">IF($F462="","",IFERROR(INDEX('Chart of Accounts'!$B$2:$B$57,MATCH($F462,'Chart of Accounts'!$A$2:$A$57,0)),""))</f>
        <v/>
      </c>
    </row>
    <row r="463" customFormat="false" ht="15" hidden="false" customHeight="false" outlineLevel="0" collapsed="false">
      <c r="A463" s="40"/>
      <c r="B463" s="22"/>
      <c r="C463" s="41"/>
      <c r="D463" s="22"/>
      <c r="E463" s="22"/>
      <c r="F463" s="22"/>
      <c r="G463" s="22"/>
      <c r="H463" s="0" t="str">
        <f aca="false">IF($A463="","",IF($D463="","9999 Uncategorized",$D463))</f>
        <v/>
      </c>
      <c r="I463" s="0" t="str">
        <f aca="false">IF($H463="","",IFERROR(INDEX('Chart of Accounts'!$C$2:$C$57,MATCH($H463,'Chart of Accounts'!$A$2:$A$57,0)),""))</f>
        <v/>
      </c>
      <c r="J463" s="0" t="str">
        <f aca="false">IF($H463="","",IFERROR(INDEX('Chart of Accounts'!$B$2:$B$57,MATCH($H463,'Chart of Accounts'!$A$2:$A$57,0)),""))</f>
        <v/>
      </c>
      <c r="K463" s="0" t="str">
        <f aca="false">IF($F463="","",IFERROR(INDEX('Chart of Accounts'!$B$2:$B$57,MATCH($F463,'Chart of Accounts'!$A$2:$A$57,0)),""))</f>
        <v/>
      </c>
    </row>
    <row r="464" customFormat="false" ht="15" hidden="false" customHeight="false" outlineLevel="0" collapsed="false">
      <c r="A464" s="40"/>
      <c r="B464" s="22"/>
      <c r="C464" s="41"/>
      <c r="D464" s="22"/>
      <c r="E464" s="22"/>
      <c r="F464" s="22"/>
      <c r="G464" s="22"/>
      <c r="H464" s="0" t="str">
        <f aca="false">IF($A464="","",IF($D464="","9999 Uncategorized",$D464))</f>
        <v/>
      </c>
      <c r="I464" s="0" t="str">
        <f aca="false">IF($H464="","",IFERROR(INDEX('Chart of Accounts'!$C$2:$C$57,MATCH($H464,'Chart of Accounts'!$A$2:$A$57,0)),""))</f>
        <v/>
      </c>
      <c r="J464" s="0" t="str">
        <f aca="false">IF($H464="","",IFERROR(INDEX('Chart of Accounts'!$B$2:$B$57,MATCH($H464,'Chart of Accounts'!$A$2:$A$57,0)),""))</f>
        <v/>
      </c>
      <c r="K464" s="0" t="str">
        <f aca="false">IF($F464="","",IFERROR(INDEX('Chart of Accounts'!$B$2:$B$57,MATCH($F464,'Chart of Accounts'!$A$2:$A$57,0)),""))</f>
        <v/>
      </c>
    </row>
    <row r="465" customFormat="false" ht="15" hidden="false" customHeight="false" outlineLevel="0" collapsed="false">
      <c r="A465" s="40"/>
      <c r="B465" s="22"/>
      <c r="C465" s="41"/>
      <c r="D465" s="22"/>
      <c r="E465" s="22"/>
      <c r="F465" s="22"/>
      <c r="G465" s="22"/>
      <c r="H465" s="0" t="str">
        <f aca="false">IF($A465="","",IF($D465="","9999 Uncategorized",$D465))</f>
        <v/>
      </c>
      <c r="I465" s="0" t="str">
        <f aca="false">IF($H465="","",IFERROR(INDEX('Chart of Accounts'!$C$2:$C$57,MATCH($H465,'Chart of Accounts'!$A$2:$A$57,0)),""))</f>
        <v/>
      </c>
      <c r="J465" s="0" t="str">
        <f aca="false">IF($H465="","",IFERROR(INDEX('Chart of Accounts'!$B$2:$B$57,MATCH($H465,'Chart of Accounts'!$A$2:$A$57,0)),""))</f>
        <v/>
      </c>
      <c r="K465" s="0" t="str">
        <f aca="false">IF($F465="","",IFERROR(INDEX('Chart of Accounts'!$B$2:$B$57,MATCH($F465,'Chart of Accounts'!$A$2:$A$57,0)),""))</f>
        <v/>
      </c>
    </row>
    <row r="466" customFormat="false" ht="15" hidden="false" customHeight="false" outlineLevel="0" collapsed="false">
      <c r="A466" s="40"/>
      <c r="B466" s="22"/>
      <c r="C466" s="41"/>
      <c r="D466" s="22"/>
      <c r="E466" s="22"/>
      <c r="F466" s="22"/>
      <c r="G466" s="22"/>
      <c r="H466" s="0" t="str">
        <f aca="false">IF($A466="","",IF($D466="","9999 Uncategorized",$D466))</f>
        <v/>
      </c>
      <c r="I466" s="0" t="str">
        <f aca="false">IF($H466="","",IFERROR(INDEX('Chart of Accounts'!$C$2:$C$57,MATCH($H466,'Chart of Accounts'!$A$2:$A$57,0)),""))</f>
        <v/>
      </c>
      <c r="J466" s="0" t="str">
        <f aca="false">IF($H466="","",IFERROR(INDEX('Chart of Accounts'!$B$2:$B$57,MATCH($H466,'Chart of Accounts'!$A$2:$A$57,0)),""))</f>
        <v/>
      </c>
      <c r="K466" s="0" t="str">
        <f aca="false">IF($F466="","",IFERROR(INDEX('Chart of Accounts'!$B$2:$B$57,MATCH($F466,'Chart of Accounts'!$A$2:$A$57,0)),""))</f>
        <v/>
      </c>
    </row>
    <row r="467" customFormat="false" ht="15" hidden="false" customHeight="false" outlineLevel="0" collapsed="false">
      <c r="A467" s="40"/>
      <c r="B467" s="22"/>
      <c r="C467" s="41"/>
      <c r="D467" s="22"/>
      <c r="E467" s="22"/>
      <c r="F467" s="22"/>
      <c r="G467" s="22"/>
      <c r="H467" s="0" t="str">
        <f aca="false">IF($A467="","",IF($D467="","9999 Uncategorized",$D467))</f>
        <v/>
      </c>
      <c r="I467" s="0" t="str">
        <f aca="false">IF($H467="","",IFERROR(INDEX('Chart of Accounts'!$C$2:$C$57,MATCH($H467,'Chart of Accounts'!$A$2:$A$57,0)),""))</f>
        <v/>
      </c>
      <c r="J467" s="0" t="str">
        <f aca="false">IF($H467="","",IFERROR(INDEX('Chart of Accounts'!$B$2:$B$57,MATCH($H467,'Chart of Accounts'!$A$2:$A$57,0)),""))</f>
        <v/>
      </c>
      <c r="K467" s="0" t="str">
        <f aca="false">IF($F467="","",IFERROR(INDEX('Chart of Accounts'!$B$2:$B$57,MATCH($F467,'Chart of Accounts'!$A$2:$A$57,0)),""))</f>
        <v/>
      </c>
    </row>
    <row r="468" customFormat="false" ht="15" hidden="false" customHeight="false" outlineLevel="0" collapsed="false">
      <c r="A468" s="40"/>
      <c r="B468" s="22"/>
      <c r="C468" s="41"/>
      <c r="D468" s="22"/>
      <c r="E468" s="22"/>
      <c r="F468" s="22"/>
      <c r="G468" s="22"/>
      <c r="H468" s="0" t="str">
        <f aca="false">IF($A468="","",IF($D468="","9999 Uncategorized",$D468))</f>
        <v/>
      </c>
      <c r="I468" s="0" t="str">
        <f aca="false">IF($H468="","",IFERROR(INDEX('Chart of Accounts'!$C$2:$C$57,MATCH($H468,'Chart of Accounts'!$A$2:$A$57,0)),""))</f>
        <v/>
      </c>
      <c r="J468" s="0" t="str">
        <f aca="false">IF($H468="","",IFERROR(INDEX('Chart of Accounts'!$B$2:$B$57,MATCH($H468,'Chart of Accounts'!$A$2:$A$57,0)),""))</f>
        <v/>
      </c>
      <c r="K468" s="0" t="str">
        <f aca="false">IF($F468="","",IFERROR(INDEX('Chart of Accounts'!$B$2:$B$57,MATCH($F468,'Chart of Accounts'!$A$2:$A$57,0)),""))</f>
        <v/>
      </c>
    </row>
    <row r="469" customFormat="false" ht="15" hidden="false" customHeight="false" outlineLevel="0" collapsed="false">
      <c r="A469" s="40"/>
      <c r="B469" s="22"/>
      <c r="C469" s="41"/>
      <c r="D469" s="22"/>
      <c r="E469" s="22"/>
      <c r="F469" s="22"/>
      <c r="G469" s="22"/>
      <c r="H469" s="0" t="str">
        <f aca="false">IF($A469="","",IF($D469="","9999 Uncategorized",$D469))</f>
        <v/>
      </c>
      <c r="I469" s="0" t="str">
        <f aca="false">IF($H469="","",IFERROR(INDEX('Chart of Accounts'!$C$2:$C$57,MATCH($H469,'Chart of Accounts'!$A$2:$A$57,0)),""))</f>
        <v/>
      </c>
      <c r="J469" s="0" t="str">
        <f aca="false">IF($H469="","",IFERROR(INDEX('Chart of Accounts'!$B$2:$B$57,MATCH($H469,'Chart of Accounts'!$A$2:$A$57,0)),""))</f>
        <v/>
      </c>
      <c r="K469" s="0" t="str">
        <f aca="false">IF($F469="","",IFERROR(INDEX('Chart of Accounts'!$B$2:$B$57,MATCH($F469,'Chart of Accounts'!$A$2:$A$57,0)),""))</f>
        <v/>
      </c>
    </row>
    <row r="470" customFormat="false" ht="15" hidden="false" customHeight="false" outlineLevel="0" collapsed="false">
      <c r="A470" s="40"/>
      <c r="B470" s="22"/>
      <c r="C470" s="41"/>
      <c r="D470" s="22"/>
      <c r="E470" s="22"/>
      <c r="F470" s="22"/>
      <c r="G470" s="22"/>
      <c r="H470" s="0" t="str">
        <f aca="false">IF($A470="","",IF($D470="","9999 Uncategorized",$D470))</f>
        <v/>
      </c>
      <c r="I470" s="0" t="str">
        <f aca="false">IF($H470="","",IFERROR(INDEX('Chart of Accounts'!$C$2:$C$57,MATCH($H470,'Chart of Accounts'!$A$2:$A$57,0)),""))</f>
        <v/>
      </c>
      <c r="J470" s="0" t="str">
        <f aca="false">IF($H470="","",IFERROR(INDEX('Chart of Accounts'!$B$2:$B$57,MATCH($H470,'Chart of Accounts'!$A$2:$A$57,0)),""))</f>
        <v/>
      </c>
      <c r="K470" s="0" t="str">
        <f aca="false">IF($F470="","",IFERROR(INDEX('Chart of Accounts'!$B$2:$B$57,MATCH($F470,'Chart of Accounts'!$A$2:$A$57,0)),""))</f>
        <v/>
      </c>
    </row>
    <row r="471" customFormat="false" ht="15" hidden="false" customHeight="false" outlineLevel="0" collapsed="false">
      <c r="A471" s="40"/>
      <c r="B471" s="22"/>
      <c r="C471" s="41"/>
      <c r="D471" s="22"/>
      <c r="E471" s="22"/>
      <c r="F471" s="22"/>
      <c r="G471" s="22"/>
      <c r="H471" s="0" t="str">
        <f aca="false">IF($A471="","",IF($D471="","9999 Uncategorized",$D471))</f>
        <v/>
      </c>
      <c r="I471" s="0" t="str">
        <f aca="false">IF($H471="","",IFERROR(INDEX('Chart of Accounts'!$C$2:$C$57,MATCH($H471,'Chart of Accounts'!$A$2:$A$57,0)),""))</f>
        <v/>
      </c>
      <c r="J471" s="0" t="str">
        <f aca="false">IF($H471="","",IFERROR(INDEX('Chart of Accounts'!$B$2:$B$57,MATCH($H471,'Chart of Accounts'!$A$2:$A$57,0)),""))</f>
        <v/>
      </c>
      <c r="K471" s="0" t="str">
        <f aca="false">IF($F471="","",IFERROR(INDEX('Chart of Accounts'!$B$2:$B$57,MATCH($F471,'Chart of Accounts'!$A$2:$A$57,0)),""))</f>
        <v/>
      </c>
    </row>
    <row r="472" customFormat="false" ht="15" hidden="false" customHeight="false" outlineLevel="0" collapsed="false">
      <c r="A472" s="40"/>
      <c r="B472" s="22"/>
      <c r="C472" s="41"/>
      <c r="D472" s="22"/>
      <c r="E472" s="22"/>
      <c r="F472" s="22"/>
      <c r="G472" s="22"/>
      <c r="H472" s="0" t="str">
        <f aca="false">IF($A472="","",IF($D472="","9999 Uncategorized",$D472))</f>
        <v/>
      </c>
      <c r="I472" s="0" t="str">
        <f aca="false">IF($H472="","",IFERROR(INDEX('Chart of Accounts'!$C$2:$C$57,MATCH($H472,'Chart of Accounts'!$A$2:$A$57,0)),""))</f>
        <v/>
      </c>
      <c r="J472" s="0" t="str">
        <f aca="false">IF($H472="","",IFERROR(INDEX('Chart of Accounts'!$B$2:$B$57,MATCH($H472,'Chart of Accounts'!$A$2:$A$57,0)),""))</f>
        <v/>
      </c>
      <c r="K472" s="0" t="str">
        <f aca="false">IF($F472="","",IFERROR(INDEX('Chart of Accounts'!$B$2:$B$57,MATCH($F472,'Chart of Accounts'!$A$2:$A$57,0)),""))</f>
        <v/>
      </c>
    </row>
    <row r="473" customFormat="false" ht="15" hidden="false" customHeight="false" outlineLevel="0" collapsed="false">
      <c r="A473" s="40"/>
      <c r="B473" s="22"/>
      <c r="C473" s="41"/>
      <c r="D473" s="22"/>
      <c r="E473" s="22"/>
      <c r="F473" s="22"/>
      <c r="G473" s="22"/>
      <c r="H473" s="0" t="str">
        <f aca="false">IF($A473="","",IF($D473="","9999 Uncategorized",$D473))</f>
        <v/>
      </c>
      <c r="I473" s="0" t="str">
        <f aca="false">IF($H473="","",IFERROR(INDEX('Chart of Accounts'!$C$2:$C$57,MATCH($H473,'Chart of Accounts'!$A$2:$A$57,0)),""))</f>
        <v/>
      </c>
      <c r="J473" s="0" t="str">
        <f aca="false">IF($H473="","",IFERROR(INDEX('Chart of Accounts'!$B$2:$B$57,MATCH($H473,'Chart of Accounts'!$A$2:$A$57,0)),""))</f>
        <v/>
      </c>
      <c r="K473" s="0" t="str">
        <f aca="false">IF($F473="","",IFERROR(INDEX('Chart of Accounts'!$B$2:$B$57,MATCH($F473,'Chart of Accounts'!$A$2:$A$57,0)),""))</f>
        <v/>
      </c>
    </row>
    <row r="474" customFormat="false" ht="15" hidden="false" customHeight="false" outlineLevel="0" collapsed="false">
      <c r="A474" s="40"/>
      <c r="B474" s="22"/>
      <c r="C474" s="41"/>
      <c r="D474" s="22"/>
      <c r="E474" s="22"/>
      <c r="F474" s="22"/>
      <c r="G474" s="22"/>
      <c r="H474" s="0" t="str">
        <f aca="false">IF($A474="","",IF($D474="","9999 Uncategorized",$D474))</f>
        <v/>
      </c>
      <c r="I474" s="0" t="str">
        <f aca="false">IF($H474="","",IFERROR(INDEX('Chart of Accounts'!$C$2:$C$57,MATCH($H474,'Chart of Accounts'!$A$2:$A$57,0)),""))</f>
        <v/>
      </c>
      <c r="J474" s="0" t="str">
        <f aca="false">IF($H474="","",IFERROR(INDEX('Chart of Accounts'!$B$2:$B$57,MATCH($H474,'Chart of Accounts'!$A$2:$A$57,0)),""))</f>
        <v/>
      </c>
      <c r="K474" s="0" t="str">
        <f aca="false">IF($F474="","",IFERROR(INDEX('Chart of Accounts'!$B$2:$B$57,MATCH($F474,'Chart of Accounts'!$A$2:$A$57,0)),""))</f>
        <v/>
      </c>
    </row>
    <row r="475" customFormat="false" ht="15" hidden="false" customHeight="false" outlineLevel="0" collapsed="false">
      <c r="A475" s="40"/>
      <c r="B475" s="22"/>
      <c r="C475" s="41"/>
      <c r="D475" s="22"/>
      <c r="E475" s="22"/>
      <c r="F475" s="22"/>
      <c r="G475" s="22"/>
      <c r="H475" s="0" t="str">
        <f aca="false">IF($A475="","",IF($D475="","9999 Uncategorized",$D475))</f>
        <v/>
      </c>
      <c r="I475" s="0" t="str">
        <f aca="false">IF($H475="","",IFERROR(INDEX('Chart of Accounts'!$C$2:$C$57,MATCH($H475,'Chart of Accounts'!$A$2:$A$57,0)),""))</f>
        <v/>
      </c>
      <c r="J475" s="0" t="str">
        <f aca="false">IF($H475="","",IFERROR(INDEX('Chart of Accounts'!$B$2:$B$57,MATCH($H475,'Chart of Accounts'!$A$2:$A$57,0)),""))</f>
        <v/>
      </c>
      <c r="K475" s="0" t="str">
        <f aca="false">IF($F475="","",IFERROR(INDEX('Chart of Accounts'!$B$2:$B$57,MATCH($F475,'Chart of Accounts'!$A$2:$A$57,0)),""))</f>
        <v/>
      </c>
    </row>
    <row r="476" customFormat="false" ht="15" hidden="false" customHeight="false" outlineLevel="0" collapsed="false">
      <c r="A476" s="40"/>
      <c r="B476" s="22"/>
      <c r="C476" s="41"/>
      <c r="D476" s="22"/>
      <c r="E476" s="22"/>
      <c r="F476" s="22"/>
      <c r="G476" s="22"/>
      <c r="H476" s="0" t="str">
        <f aca="false">IF($A476="","",IF($D476="","9999 Uncategorized",$D476))</f>
        <v/>
      </c>
      <c r="I476" s="0" t="str">
        <f aca="false">IF($H476="","",IFERROR(INDEX('Chart of Accounts'!$C$2:$C$57,MATCH($H476,'Chart of Accounts'!$A$2:$A$57,0)),""))</f>
        <v/>
      </c>
      <c r="J476" s="0" t="str">
        <f aca="false">IF($H476="","",IFERROR(INDEX('Chart of Accounts'!$B$2:$B$57,MATCH($H476,'Chart of Accounts'!$A$2:$A$57,0)),""))</f>
        <v/>
      </c>
      <c r="K476" s="0" t="str">
        <f aca="false">IF($F476="","",IFERROR(INDEX('Chart of Accounts'!$B$2:$B$57,MATCH($F476,'Chart of Accounts'!$A$2:$A$57,0)),""))</f>
        <v/>
      </c>
    </row>
    <row r="477" customFormat="false" ht="15" hidden="false" customHeight="false" outlineLevel="0" collapsed="false">
      <c r="A477" s="40"/>
      <c r="B477" s="22"/>
      <c r="C477" s="41"/>
      <c r="D477" s="22"/>
      <c r="E477" s="22"/>
      <c r="F477" s="22"/>
      <c r="G477" s="22"/>
      <c r="H477" s="0" t="str">
        <f aca="false">IF($A477="","",IF($D477="","9999 Uncategorized",$D477))</f>
        <v/>
      </c>
      <c r="I477" s="0" t="str">
        <f aca="false">IF($H477="","",IFERROR(INDEX('Chart of Accounts'!$C$2:$C$57,MATCH($H477,'Chart of Accounts'!$A$2:$A$57,0)),""))</f>
        <v/>
      </c>
      <c r="J477" s="0" t="str">
        <f aca="false">IF($H477="","",IFERROR(INDEX('Chart of Accounts'!$B$2:$B$57,MATCH($H477,'Chart of Accounts'!$A$2:$A$57,0)),""))</f>
        <v/>
      </c>
      <c r="K477" s="0" t="str">
        <f aca="false">IF($F477="","",IFERROR(INDEX('Chart of Accounts'!$B$2:$B$57,MATCH($F477,'Chart of Accounts'!$A$2:$A$57,0)),""))</f>
        <v/>
      </c>
    </row>
    <row r="478" customFormat="false" ht="15" hidden="false" customHeight="false" outlineLevel="0" collapsed="false">
      <c r="A478" s="40"/>
      <c r="B478" s="22"/>
      <c r="C478" s="41"/>
      <c r="D478" s="22"/>
      <c r="E478" s="22"/>
      <c r="F478" s="22"/>
      <c r="G478" s="22"/>
      <c r="H478" s="0" t="str">
        <f aca="false">IF($A478="","",IF($D478="","9999 Uncategorized",$D478))</f>
        <v/>
      </c>
      <c r="I478" s="0" t="str">
        <f aca="false">IF($H478="","",IFERROR(INDEX('Chart of Accounts'!$C$2:$C$57,MATCH($H478,'Chart of Accounts'!$A$2:$A$57,0)),""))</f>
        <v/>
      </c>
      <c r="J478" s="0" t="str">
        <f aca="false">IF($H478="","",IFERROR(INDEX('Chart of Accounts'!$B$2:$B$57,MATCH($H478,'Chart of Accounts'!$A$2:$A$57,0)),""))</f>
        <v/>
      </c>
      <c r="K478" s="0" t="str">
        <f aca="false">IF($F478="","",IFERROR(INDEX('Chart of Accounts'!$B$2:$B$57,MATCH($F478,'Chart of Accounts'!$A$2:$A$57,0)),""))</f>
        <v/>
      </c>
    </row>
    <row r="479" customFormat="false" ht="15" hidden="false" customHeight="false" outlineLevel="0" collapsed="false">
      <c r="A479" s="40"/>
      <c r="B479" s="22"/>
      <c r="C479" s="41"/>
      <c r="D479" s="22"/>
      <c r="E479" s="22"/>
      <c r="F479" s="22"/>
      <c r="G479" s="22"/>
      <c r="H479" s="0" t="str">
        <f aca="false">IF($A479="","",IF($D479="","9999 Uncategorized",$D479))</f>
        <v/>
      </c>
      <c r="I479" s="0" t="str">
        <f aca="false">IF($H479="","",IFERROR(INDEX('Chart of Accounts'!$C$2:$C$57,MATCH($H479,'Chart of Accounts'!$A$2:$A$57,0)),""))</f>
        <v/>
      </c>
      <c r="J479" s="0" t="str">
        <f aca="false">IF($H479="","",IFERROR(INDEX('Chart of Accounts'!$B$2:$B$57,MATCH($H479,'Chart of Accounts'!$A$2:$A$57,0)),""))</f>
        <v/>
      </c>
      <c r="K479" s="0" t="str">
        <f aca="false">IF($F479="","",IFERROR(INDEX('Chart of Accounts'!$B$2:$B$57,MATCH($F479,'Chart of Accounts'!$A$2:$A$57,0)),""))</f>
        <v/>
      </c>
    </row>
    <row r="480" customFormat="false" ht="15" hidden="false" customHeight="false" outlineLevel="0" collapsed="false">
      <c r="A480" s="40"/>
      <c r="B480" s="22"/>
      <c r="C480" s="41"/>
      <c r="D480" s="22"/>
      <c r="E480" s="22"/>
      <c r="F480" s="22"/>
      <c r="G480" s="22"/>
      <c r="H480" s="0" t="str">
        <f aca="false">IF($A480="","",IF($D480="","9999 Uncategorized",$D480))</f>
        <v/>
      </c>
      <c r="I480" s="0" t="str">
        <f aca="false">IF($H480="","",IFERROR(INDEX('Chart of Accounts'!$C$2:$C$57,MATCH($H480,'Chart of Accounts'!$A$2:$A$57,0)),""))</f>
        <v/>
      </c>
      <c r="J480" s="0" t="str">
        <f aca="false">IF($H480="","",IFERROR(INDEX('Chart of Accounts'!$B$2:$B$57,MATCH($H480,'Chart of Accounts'!$A$2:$A$57,0)),""))</f>
        <v/>
      </c>
      <c r="K480" s="0" t="str">
        <f aca="false">IF($F480="","",IFERROR(INDEX('Chart of Accounts'!$B$2:$B$57,MATCH($F480,'Chart of Accounts'!$A$2:$A$57,0)),""))</f>
        <v/>
      </c>
    </row>
    <row r="481" customFormat="false" ht="15" hidden="false" customHeight="false" outlineLevel="0" collapsed="false">
      <c r="A481" s="40"/>
      <c r="B481" s="22"/>
      <c r="C481" s="41"/>
      <c r="D481" s="22"/>
      <c r="E481" s="22"/>
      <c r="F481" s="22"/>
      <c r="G481" s="22"/>
      <c r="H481" s="0" t="str">
        <f aca="false">IF($A481="","",IF($D481="","9999 Uncategorized",$D481))</f>
        <v/>
      </c>
      <c r="I481" s="0" t="str">
        <f aca="false">IF($H481="","",IFERROR(INDEX('Chart of Accounts'!$C$2:$C$57,MATCH($H481,'Chart of Accounts'!$A$2:$A$57,0)),""))</f>
        <v/>
      </c>
      <c r="J481" s="0" t="str">
        <f aca="false">IF($H481="","",IFERROR(INDEX('Chart of Accounts'!$B$2:$B$57,MATCH($H481,'Chart of Accounts'!$A$2:$A$57,0)),""))</f>
        <v/>
      </c>
      <c r="K481" s="0" t="str">
        <f aca="false">IF($F481="","",IFERROR(INDEX('Chart of Accounts'!$B$2:$B$57,MATCH($F481,'Chart of Accounts'!$A$2:$A$57,0)),""))</f>
        <v/>
      </c>
    </row>
    <row r="482" customFormat="false" ht="15" hidden="false" customHeight="false" outlineLevel="0" collapsed="false">
      <c r="A482" s="40"/>
      <c r="B482" s="22"/>
      <c r="C482" s="41"/>
      <c r="D482" s="22"/>
      <c r="E482" s="22"/>
      <c r="F482" s="22"/>
      <c r="G482" s="22"/>
      <c r="H482" s="0" t="str">
        <f aca="false">IF($A482="","",IF($D482="","9999 Uncategorized",$D482))</f>
        <v/>
      </c>
      <c r="I482" s="0" t="str">
        <f aca="false">IF($H482="","",IFERROR(INDEX('Chart of Accounts'!$C$2:$C$57,MATCH($H482,'Chart of Accounts'!$A$2:$A$57,0)),""))</f>
        <v/>
      </c>
      <c r="J482" s="0" t="str">
        <f aca="false">IF($H482="","",IFERROR(INDEX('Chart of Accounts'!$B$2:$B$57,MATCH($H482,'Chart of Accounts'!$A$2:$A$57,0)),""))</f>
        <v/>
      </c>
      <c r="K482" s="0" t="str">
        <f aca="false">IF($F482="","",IFERROR(INDEX('Chart of Accounts'!$B$2:$B$57,MATCH($F482,'Chart of Accounts'!$A$2:$A$57,0)),""))</f>
        <v/>
      </c>
    </row>
    <row r="483" customFormat="false" ht="15" hidden="false" customHeight="false" outlineLevel="0" collapsed="false">
      <c r="A483" s="40"/>
      <c r="B483" s="22"/>
      <c r="C483" s="41"/>
      <c r="D483" s="22"/>
      <c r="E483" s="22"/>
      <c r="F483" s="22"/>
      <c r="G483" s="22"/>
      <c r="H483" s="0" t="str">
        <f aca="false">IF($A483="","",IF($D483="","9999 Uncategorized",$D483))</f>
        <v/>
      </c>
      <c r="I483" s="0" t="str">
        <f aca="false">IF($H483="","",IFERROR(INDEX('Chart of Accounts'!$C$2:$C$57,MATCH($H483,'Chart of Accounts'!$A$2:$A$57,0)),""))</f>
        <v/>
      </c>
      <c r="J483" s="0" t="str">
        <f aca="false">IF($H483="","",IFERROR(INDEX('Chart of Accounts'!$B$2:$B$57,MATCH($H483,'Chart of Accounts'!$A$2:$A$57,0)),""))</f>
        <v/>
      </c>
      <c r="K483" s="0" t="str">
        <f aca="false">IF($F483="","",IFERROR(INDEX('Chart of Accounts'!$B$2:$B$57,MATCH($F483,'Chart of Accounts'!$A$2:$A$57,0)),""))</f>
        <v/>
      </c>
    </row>
    <row r="484" customFormat="false" ht="15" hidden="false" customHeight="false" outlineLevel="0" collapsed="false">
      <c r="A484" s="40"/>
      <c r="B484" s="22"/>
      <c r="C484" s="41"/>
      <c r="D484" s="22"/>
      <c r="E484" s="22"/>
      <c r="F484" s="22"/>
      <c r="G484" s="22"/>
      <c r="H484" s="0" t="str">
        <f aca="false">IF($A484="","",IF($D484="","9999 Uncategorized",$D484))</f>
        <v/>
      </c>
      <c r="I484" s="0" t="str">
        <f aca="false">IF($H484="","",IFERROR(INDEX('Chart of Accounts'!$C$2:$C$57,MATCH($H484,'Chart of Accounts'!$A$2:$A$57,0)),""))</f>
        <v/>
      </c>
      <c r="J484" s="0" t="str">
        <f aca="false">IF($H484="","",IFERROR(INDEX('Chart of Accounts'!$B$2:$B$57,MATCH($H484,'Chart of Accounts'!$A$2:$A$57,0)),""))</f>
        <v/>
      </c>
      <c r="K484" s="0" t="str">
        <f aca="false">IF($F484="","",IFERROR(INDEX('Chart of Accounts'!$B$2:$B$57,MATCH($F484,'Chart of Accounts'!$A$2:$A$57,0)),""))</f>
        <v/>
      </c>
    </row>
    <row r="485" customFormat="false" ht="15" hidden="false" customHeight="false" outlineLevel="0" collapsed="false">
      <c r="A485" s="40"/>
      <c r="B485" s="22"/>
      <c r="C485" s="41"/>
      <c r="D485" s="22"/>
      <c r="E485" s="22"/>
      <c r="F485" s="22"/>
      <c r="G485" s="22"/>
      <c r="H485" s="0" t="str">
        <f aca="false">IF($A485="","",IF($D485="","9999 Uncategorized",$D485))</f>
        <v/>
      </c>
      <c r="I485" s="0" t="str">
        <f aca="false">IF($H485="","",IFERROR(INDEX('Chart of Accounts'!$C$2:$C$57,MATCH($H485,'Chart of Accounts'!$A$2:$A$57,0)),""))</f>
        <v/>
      </c>
      <c r="J485" s="0" t="str">
        <f aca="false">IF($H485="","",IFERROR(INDEX('Chart of Accounts'!$B$2:$B$57,MATCH($H485,'Chart of Accounts'!$A$2:$A$57,0)),""))</f>
        <v/>
      </c>
      <c r="K485" s="0" t="str">
        <f aca="false">IF($F485="","",IFERROR(INDEX('Chart of Accounts'!$B$2:$B$57,MATCH($F485,'Chart of Accounts'!$A$2:$A$57,0)),""))</f>
        <v/>
      </c>
    </row>
    <row r="486" customFormat="false" ht="15" hidden="false" customHeight="false" outlineLevel="0" collapsed="false">
      <c r="A486" s="40"/>
      <c r="B486" s="22"/>
      <c r="C486" s="41"/>
      <c r="D486" s="22"/>
      <c r="E486" s="22"/>
      <c r="F486" s="22"/>
      <c r="G486" s="22"/>
      <c r="H486" s="0" t="str">
        <f aca="false">IF($A486="","",IF($D486="","9999 Uncategorized",$D486))</f>
        <v/>
      </c>
      <c r="I486" s="0" t="str">
        <f aca="false">IF($H486="","",IFERROR(INDEX('Chart of Accounts'!$C$2:$C$57,MATCH($H486,'Chart of Accounts'!$A$2:$A$57,0)),""))</f>
        <v/>
      </c>
      <c r="J486" s="0" t="str">
        <f aca="false">IF($H486="","",IFERROR(INDEX('Chart of Accounts'!$B$2:$B$57,MATCH($H486,'Chart of Accounts'!$A$2:$A$57,0)),""))</f>
        <v/>
      </c>
      <c r="K486" s="0" t="str">
        <f aca="false">IF($F486="","",IFERROR(INDEX('Chart of Accounts'!$B$2:$B$57,MATCH($F486,'Chart of Accounts'!$A$2:$A$57,0)),""))</f>
        <v/>
      </c>
    </row>
    <row r="487" customFormat="false" ht="15" hidden="false" customHeight="false" outlineLevel="0" collapsed="false">
      <c r="A487" s="40"/>
      <c r="B487" s="22"/>
      <c r="C487" s="41"/>
      <c r="D487" s="22"/>
      <c r="E487" s="22"/>
      <c r="F487" s="22"/>
      <c r="G487" s="22"/>
      <c r="H487" s="0" t="str">
        <f aca="false">IF($A487="","",IF($D487="","9999 Uncategorized",$D487))</f>
        <v/>
      </c>
      <c r="I487" s="0" t="str">
        <f aca="false">IF($H487="","",IFERROR(INDEX('Chart of Accounts'!$C$2:$C$57,MATCH($H487,'Chart of Accounts'!$A$2:$A$57,0)),""))</f>
        <v/>
      </c>
      <c r="J487" s="0" t="str">
        <f aca="false">IF($H487="","",IFERROR(INDEX('Chart of Accounts'!$B$2:$B$57,MATCH($H487,'Chart of Accounts'!$A$2:$A$57,0)),""))</f>
        <v/>
      </c>
      <c r="K487" s="0" t="str">
        <f aca="false">IF($F487="","",IFERROR(INDEX('Chart of Accounts'!$B$2:$B$57,MATCH($F487,'Chart of Accounts'!$A$2:$A$57,0)),""))</f>
        <v/>
      </c>
    </row>
    <row r="488" customFormat="false" ht="15" hidden="false" customHeight="false" outlineLevel="0" collapsed="false">
      <c r="A488" s="40"/>
      <c r="B488" s="22"/>
      <c r="C488" s="41"/>
      <c r="D488" s="22"/>
      <c r="E488" s="22"/>
      <c r="F488" s="22"/>
      <c r="G488" s="22"/>
      <c r="H488" s="0" t="str">
        <f aca="false">IF($A488="","",IF($D488="","9999 Uncategorized",$D488))</f>
        <v/>
      </c>
      <c r="I488" s="0" t="str">
        <f aca="false">IF($H488="","",IFERROR(INDEX('Chart of Accounts'!$C$2:$C$57,MATCH($H488,'Chart of Accounts'!$A$2:$A$57,0)),""))</f>
        <v/>
      </c>
      <c r="J488" s="0" t="str">
        <f aca="false">IF($H488="","",IFERROR(INDEX('Chart of Accounts'!$B$2:$B$57,MATCH($H488,'Chart of Accounts'!$A$2:$A$57,0)),""))</f>
        <v/>
      </c>
      <c r="K488" s="0" t="str">
        <f aca="false">IF($F488="","",IFERROR(INDEX('Chart of Accounts'!$B$2:$B$57,MATCH($F488,'Chart of Accounts'!$A$2:$A$57,0)),""))</f>
        <v/>
      </c>
    </row>
    <row r="489" customFormat="false" ht="15" hidden="false" customHeight="false" outlineLevel="0" collapsed="false">
      <c r="A489" s="40"/>
      <c r="B489" s="22"/>
      <c r="C489" s="41"/>
      <c r="D489" s="22"/>
      <c r="E489" s="22"/>
      <c r="F489" s="22"/>
      <c r="G489" s="22"/>
      <c r="H489" s="0" t="str">
        <f aca="false">IF($A489="","",IF($D489="","9999 Uncategorized",$D489))</f>
        <v/>
      </c>
      <c r="I489" s="0" t="str">
        <f aca="false">IF($H489="","",IFERROR(INDEX('Chart of Accounts'!$C$2:$C$57,MATCH($H489,'Chart of Accounts'!$A$2:$A$57,0)),""))</f>
        <v/>
      </c>
      <c r="J489" s="0" t="str">
        <f aca="false">IF($H489="","",IFERROR(INDEX('Chart of Accounts'!$B$2:$B$57,MATCH($H489,'Chart of Accounts'!$A$2:$A$57,0)),""))</f>
        <v/>
      </c>
      <c r="K489" s="0" t="str">
        <f aca="false">IF($F489="","",IFERROR(INDEX('Chart of Accounts'!$B$2:$B$57,MATCH($F489,'Chart of Accounts'!$A$2:$A$57,0)),""))</f>
        <v/>
      </c>
    </row>
    <row r="490" customFormat="false" ht="15" hidden="false" customHeight="false" outlineLevel="0" collapsed="false">
      <c r="A490" s="40"/>
      <c r="B490" s="22"/>
      <c r="C490" s="41"/>
      <c r="D490" s="22"/>
      <c r="E490" s="22"/>
      <c r="F490" s="22"/>
      <c r="G490" s="22"/>
      <c r="H490" s="0" t="str">
        <f aca="false">IF($A490="","",IF($D490="","9999 Uncategorized",$D490))</f>
        <v/>
      </c>
      <c r="I490" s="0" t="str">
        <f aca="false">IF($H490="","",IFERROR(INDEX('Chart of Accounts'!$C$2:$C$57,MATCH($H490,'Chart of Accounts'!$A$2:$A$57,0)),""))</f>
        <v/>
      </c>
      <c r="J490" s="0" t="str">
        <f aca="false">IF($H490="","",IFERROR(INDEX('Chart of Accounts'!$B$2:$B$57,MATCH($H490,'Chart of Accounts'!$A$2:$A$57,0)),""))</f>
        <v/>
      </c>
      <c r="K490" s="0" t="str">
        <f aca="false">IF($F490="","",IFERROR(INDEX('Chart of Accounts'!$B$2:$B$57,MATCH($F490,'Chart of Accounts'!$A$2:$A$57,0)),""))</f>
        <v/>
      </c>
    </row>
    <row r="491" customFormat="false" ht="15" hidden="false" customHeight="false" outlineLevel="0" collapsed="false">
      <c r="A491" s="40"/>
      <c r="B491" s="22"/>
      <c r="C491" s="41"/>
      <c r="D491" s="22"/>
      <c r="E491" s="22"/>
      <c r="F491" s="22"/>
      <c r="G491" s="22"/>
      <c r="H491" s="0" t="str">
        <f aca="false">IF($A491="","",IF($D491="","9999 Uncategorized",$D491))</f>
        <v/>
      </c>
      <c r="I491" s="0" t="str">
        <f aca="false">IF($H491="","",IFERROR(INDEX('Chart of Accounts'!$C$2:$C$57,MATCH($H491,'Chart of Accounts'!$A$2:$A$57,0)),""))</f>
        <v/>
      </c>
      <c r="J491" s="0" t="str">
        <f aca="false">IF($H491="","",IFERROR(INDEX('Chart of Accounts'!$B$2:$B$57,MATCH($H491,'Chart of Accounts'!$A$2:$A$57,0)),""))</f>
        <v/>
      </c>
      <c r="K491" s="0" t="str">
        <f aca="false">IF($F491="","",IFERROR(INDEX('Chart of Accounts'!$B$2:$B$57,MATCH($F491,'Chart of Accounts'!$A$2:$A$57,0)),""))</f>
        <v/>
      </c>
    </row>
    <row r="492" customFormat="false" ht="15" hidden="false" customHeight="false" outlineLevel="0" collapsed="false">
      <c r="A492" s="40"/>
      <c r="B492" s="22"/>
      <c r="C492" s="41"/>
      <c r="D492" s="22"/>
      <c r="E492" s="22"/>
      <c r="F492" s="22"/>
      <c r="G492" s="22"/>
      <c r="H492" s="0" t="str">
        <f aca="false">IF($A492="","",IF($D492="","9999 Uncategorized",$D492))</f>
        <v/>
      </c>
      <c r="I492" s="0" t="str">
        <f aca="false">IF($H492="","",IFERROR(INDEX('Chart of Accounts'!$C$2:$C$57,MATCH($H492,'Chart of Accounts'!$A$2:$A$57,0)),""))</f>
        <v/>
      </c>
      <c r="J492" s="0" t="str">
        <f aca="false">IF($H492="","",IFERROR(INDEX('Chart of Accounts'!$B$2:$B$57,MATCH($H492,'Chart of Accounts'!$A$2:$A$57,0)),""))</f>
        <v/>
      </c>
      <c r="K492" s="0" t="str">
        <f aca="false">IF($F492="","",IFERROR(INDEX('Chart of Accounts'!$B$2:$B$57,MATCH($F492,'Chart of Accounts'!$A$2:$A$57,0)),""))</f>
        <v/>
      </c>
    </row>
    <row r="493" customFormat="false" ht="15" hidden="false" customHeight="false" outlineLevel="0" collapsed="false">
      <c r="A493" s="40"/>
      <c r="B493" s="22"/>
      <c r="C493" s="41"/>
      <c r="D493" s="22"/>
      <c r="E493" s="22"/>
      <c r="F493" s="22"/>
      <c r="G493" s="22"/>
      <c r="H493" s="0" t="str">
        <f aca="false">IF($A493="","",IF($D493="","9999 Uncategorized",$D493))</f>
        <v/>
      </c>
      <c r="I493" s="0" t="str">
        <f aca="false">IF($H493="","",IFERROR(INDEX('Chart of Accounts'!$C$2:$C$57,MATCH($H493,'Chart of Accounts'!$A$2:$A$57,0)),""))</f>
        <v/>
      </c>
      <c r="J493" s="0" t="str">
        <f aca="false">IF($H493="","",IFERROR(INDEX('Chart of Accounts'!$B$2:$B$57,MATCH($H493,'Chart of Accounts'!$A$2:$A$57,0)),""))</f>
        <v/>
      </c>
      <c r="K493" s="0" t="str">
        <f aca="false">IF($F493="","",IFERROR(INDEX('Chart of Accounts'!$B$2:$B$57,MATCH($F493,'Chart of Accounts'!$A$2:$A$57,0)),""))</f>
        <v/>
      </c>
    </row>
    <row r="494" customFormat="false" ht="15" hidden="false" customHeight="false" outlineLevel="0" collapsed="false">
      <c r="A494" s="40"/>
      <c r="B494" s="22"/>
      <c r="C494" s="41"/>
      <c r="D494" s="22"/>
      <c r="E494" s="22"/>
      <c r="F494" s="22"/>
      <c r="G494" s="22"/>
      <c r="H494" s="0" t="str">
        <f aca="false">IF($A494="","",IF($D494="","9999 Uncategorized",$D494))</f>
        <v/>
      </c>
      <c r="I494" s="0" t="str">
        <f aca="false">IF($H494="","",IFERROR(INDEX('Chart of Accounts'!$C$2:$C$57,MATCH($H494,'Chart of Accounts'!$A$2:$A$57,0)),""))</f>
        <v/>
      </c>
      <c r="J494" s="0" t="str">
        <f aca="false">IF($H494="","",IFERROR(INDEX('Chart of Accounts'!$B$2:$B$57,MATCH($H494,'Chart of Accounts'!$A$2:$A$57,0)),""))</f>
        <v/>
      </c>
      <c r="K494" s="0" t="str">
        <f aca="false">IF($F494="","",IFERROR(INDEX('Chart of Accounts'!$B$2:$B$57,MATCH($F494,'Chart of Accounts'!$A$2:$A$57,0)),""))</f>
        <v/>
      </c>
    </row>
    <row r="495" customFormat="false" ht="15" hidden="false" customHeight="false" outlineLevel="0" collapsed="false">
      <c r="A495" s="40"/>
      <c r="B495" s="22"/>
      <c r="C495" s="41"/>
      <c r="D495" s="22"/>
      <c r="E495" s="22"/>
      <c r="F495" s="22"/>
      <c r="G495" s="22"/>
      <c r="H495" s="0" t="str">
        <f aca="false">IF($A495="","",IF($D495="","9999 Uncategorized",$D495))</f>
        <v/>
      </c>
      <c r="I495" s="0" t="str">
        <f aca="false">IF($H495="","",IFERROR(INDEX('Chart of Accounts'!$C$2:$C$57,MATCH($H495,'Chart of Accounts'!$A$2:$A$57,0)),""))</f>
        <v/>
      </c>
      <c r="J495" s="0" t="str">
        <f aca="false">IF($H495="","",IFERROR(INDEX('Chart of Accounts'!$B$2:$B$57,MATCH($H495,'Chart of Accounts'!$A$2:$A$57,0)),""))</f>
        <v/>
      </c>
      <c r="K495" s="0" t="str">
        <f aca="false">IF($F495="","",IFERROR(INDEX('Chart of Accounts'!$B$2:$B$57,MATCH($F495,'Chart of Accounts'!$A$2:$A$57,0)),""))</f>
        <v/>
      </c>
    </row>
    <row r="496" customFormat="false" ht="15" hidden="false" customHeight="false" outlineLevel="0" collapsed="false">
      <c r="A496" s="40"/>
      <c r="B496" s="22"/>
      <c r="C496" s="41"/>
      <c r="D496" s="22"/>
      <c r="E496" s="22"/>
      <c r="F496" s="22"/>
      <c r="G496" s="22"/>
      <c r="H496" s="0" t="str">
        <f aca="false">IF($A496="","",IF($D496="","9999 Uncategorized",$D496))</f>
        <v/>
      </c>
      <c r="I496" s="0" t="str">
        <f aca="false">IF($H496="","",IFERROR(INDEX('Chart of Accounts'!$C$2:$C$57,MATCH($H496,'Chart of Accounts'!$A$2:$A$57,0)),""))</f>
        <v/>
      </c>
      <c r="J496" s="0" t="str">
        <f aca="false">IF($H496="","",IFERROR(INDEX('Chart of Accounts'!$B$2:$B$57,MATCH($H496,'Chart of Accounts'!$A$2:$A$57,0)),""))</f>
        <v/>
      </c>
      <c r="K496" s="0" t="str">
        <f aca="false">IF($F496="","",IFERROR(INDEX('Chart of Accounts'!$B$2:$B$57,MATCH($F496,'Chart of Accounts'!$A$2:$A$57,0)),""))</f>
        <v/>
      </c>
    </row>
    <row r="497" customFormat="false" ht="15" hidden="false" customHeight="false" outlineLevel="0" collapsed="false">
      <c r="A497" s="40"/>
      <c r="B497" s="22"/>
      <c r="C497" s="41"/>
      <c r="D497" s="22"/>
      <c r="E497" s="22"/>
      <c r="F497" s="22"/>
      <c r="G497" s="22"/>
      <c r="H497" s="0" t="str">
        <f aca="false">IF($A497="","",IF($D497="","9999 Uncategorized",$D497))</f>
        <v/>
      </c>
      <c r="I497" s="0" t="str">
        <f aca="false">IF($H497="","",IFERROR(INDEX('Chart of Accounts'!$C$2:$C$57,MATCH($H497,'Chart of Accounts'!$A$2:$A$57,0)),""))</f>
        <v/>
      </c>
      <c r="J497" s="0" t="str">
        <f aca="false">IF($H497="","",IFERROR(INDEX('Chart of Accounts'!$B$2:$B$57,MATCH($H497,'Chart of Accounts'!$A$2:$A$57,0)),""))</f>
        <v/>
      </c>
      <c r="K497" s="0" t="str">
        <f aca="false">IF($F497="","",IFERROR(INDEX('Chart of Accounts'!$B$2:$B$57,MATCH($F497,'Chart of Accounts'!$A$2:$A$57,0)),""))</f>
        <v/>
      </c>
    </row>
    <row r="498" customFormat="false" ht="15" hidden="false" customHeight="false" outlineLevel="0" collapsed="false">
      <c r="A498" s="40"/>
      <c r="B498" s="22"/>
      <c r="C498" s="41"/>
      <c r="D498" s="22"/>
      <c r="E498" s="22"/>
      <c r="F498" s="22"/>
      <c r="G498" s="22"/>
      <c r="H498" s="0" t="str">
        <f aca="false">IF($A498="","",IF($D498="","9999 Uncategorized",$D498))</f>
        <v/>
      </c>
      <c r="I498" s="0" t="str">
        <f aca="false">IF($H498="","",IFERROR(INDEX('Chart of Accounts'!$C$2:$C$57,MATCH($H498,'Chart of Accounts'!$A$2:$A$57,0)),""))</f>
        <v/>
      </c>
      <c r="J498" s="0" t="str">
        <f aca="false">IF($H498="","",IFERROR(INDEX('Chart of Accounts'!$B$2:$B$57,MATCH($H498,'Chart of Accounts'!$A$2:$A$57,0)),""))</f>
        <v/>
      </c>
      <c r="K498" s="0" t="str">
        <f aca="false">IF($F498="","",IFERROR(INDEX('Chart of Accounts'!$B$2:$B$57,MATCH($F498,'Chart of Accounts'!$A$2:$A$57,0)),""))</f>
        <v/>
      </c>
    </row>
    <row r="499" customFormat="false" ht="15" hidden="false" customHeight="false" outlineLevel="0" collapsed="false">
      <c r="A499" s="40"/>
      <c r="B499" s="22"/>
      <c r="C499" s="41"/>
      <c r="D499" s="22"/>
      <c r="E499" s="22"/>
      <c r="F499" s="22"/>
      <c r="G499" s="22"/>
      <c r="H499" s="0" t="str">
        <f aca="false">IF($A499="","",IF($D499="","9999 Uncategorized",$D499))</f>
        <v/>
      </c>
      <c r="I499" s="0" t="str">
        <f aca="false">IF($H499="","",IFERROR(INDEX('Chart of Accounts'!$C$2:$C$57,MATCH($H499,'Chart of Accounts'!$A$2:$A$57,0)),""))</f>
        <v/>
      </c>
      <c r="J499" s="0" t="str">
        <f aca="false">IF($H499="","",IFERROR(INDEX('Chart of Accounts'!$B$2:$B$57,MATCH($H499,'Chart of Accounts'!$A$2:$A$57,0)),""))</f>
        <v/>
      </c>
      <c r="K499" s="0" t="str">
        <f aca="false">IF($F499="","",IFERROR(INDEX('Chart of Accounts'!$B$2:$B$57,MATCH($F499,'Chart of Accounts'!$A$2:$A$57,0)),""))</f>
        <v/>
      </c>
    </row>
    <row r="500" customFormat="false" ht="15" hidden="false" customHeight="false" outlineLevel="0" collapsed="false">
      <c r="A500" s="40"/>
      <c r="B500" s="22"/>
      <c r="C500" s="41"/>
      <c r="D500" s="22"/>
      <c r="E500" s="22"/>
      <c r="F500" s="22"/>
      <c r="G500" s="22"/>
      <c r="H500" s="0" t="str">
        <f aca="false">IF($A500="","",IF($D500="","9999 Uncategorized",$D500))</f>
        <v/>
      </c>
      <c r="I500" s="0" t="str">
        <f aca="false">IF($H500="","",IFERROR(INDEX('Chart of Accounts'!$C$2:$C$57,MATCH($H500,'Chart of Accounts'!$A$2:$A$57,0)),""))</f>
        <v/>
      </c>
      <c r="J500" s="0" t="str">
        <f aca="false">IF($H500="","",IFERROR(INDEX('Chart of Accounts'!$B$2:$B$57,MATCH($H500,'Chart of Accounts'!$A$2:$A$57,0)),""))</f>
        <v/>
      </c>
      <c r="K500" s="0" t="str">
        <f aca="false">IF($F500="","",IFERROR(INDEX('Chart of Accounts'!$B$2:$B$57,MATCH($F500,'Chart of Accounts'!$A$2:$A$57,0)),""))</f>
        <v/>
      </c>
    </row>
    <row r="501" customFormat="false" ht="15" hidden="false" customHeight="false" outlineLevel="0" collapsed="false">
      <c r="A501" s="40"/>
      <c r="B501" s="22"/>
      <c r="C501" s="41"/>
      <c r="D501" s="22"/>
      <c r="E501" s="22"/>
      <c r="F501" s="22"/>
      <c r="G501" s="22"/>
      <c r="H501" s="0" t="str">
        <f aca="false">IF($A501="","",IF($D501="","9999 Uncategorized",$D501))</f>
        <v/>
      </c>
      <c r="I501" s="0" t="str">
        <f aca="false">IF($H501="","",IFERROR(INDEX('Chart of Accounts'!$C$2:$C$57,MATCH($H501,'Chart of Accounts'!$A$2:$A$57,0)),""))</f>
        <v/>
      </c>
      <c r="J501" s="0" t="str">
        <f aca="false">IF($H501="","",IFERROR(INDEX('Chart of Accounts'!$B$2:$B$57,MATCH($H501,'Chart of Accounts'!$A$2:$A$57,0)),""))</f>
        <v/>
      </c>
      <c r="K501" s="0" t="str">
        <f aca="false">IF($F501="","",IFERROR(INDEX('Chart of Accounts'!$B$2:$B$57,MATCH($F501,'Chart of Accounts'!$A$2:$A$57,0)),""))</f>
        <v/>
      </c>
    </row>
    <row r="502" customFormat="false" ht="15" hidden="false" customHeight="false" outlineLevel="0" collapsed="false">
      <c r="A502" s="40"/>
      <c r="B502" s="22"/>
      <c r="C502" s="41"/>
      <c r="D502" s="22"/>
      <c r="E502" s="22"/>
      <c r="F502" s="22"/>
      <c r="G502" s="22"/>
      <c r="H502" s="0" t="str">
        <f aca="false">IF($A502="","",IF($D502="","9999 Uncategorized",$D502))</f>
        <v/>
      </c>
      <c r="I502" s="0" t="str">
        <f aca="false">IF($H502="","",IFERROR(INDEX('Chart of Accounts'!$C$2:$C$57,MATCH($H502,'Chart of Accounts'!$A$2:$A$57,0)),""))</f>
        <v/>
      </c>
      <c r="J502" s="0" t="str">
        <f aca="false">IF($H502="","",IFERROR(INDEX('Chart of Accounts'!$B$2:$B$57,MATCH($H502,'Chart of Accounts'!$A$2:$A$57,0)),""))</f>
        <v/>
      </c>
      <c r="K502" s="0" t="str">
        <f aca="false">IF($F502="","",IFERROR(INDEX('Chart of Accounts'!$B$2:$B$57,MATCH($F502,'Chart of Accounts'!$A$2:$A$57,0)),""))</f>
        <v/>
      </c>
    </row>
    <row r="503" customFormat="false" ht="15" hidden="false" customHeight="false" outlineLevel="0" collapsed="false">
      <c r="A503" s="40"/>
      <c r="B503" s="22"/>
      <c r="C503" s="41"/>
      <c r="D503" s="22"/>
      <c r="E503" s="22"/>
      <c r="F503" s="22"/>
      <c r="G503" s="22"/>
      <c r="H503" s="0" t="str">
        <f aca="false">IF($A503="","",IF($D503="","9999 Uncategorized",$D503))</f>
        <v/>
      </c>
      <c r="I503" s="0" t="str">
        <f aca="false">IF($H503="","",IFERROR(INDEX('Chart of Accounts'!$C$2:$C$57,MATCH($H503,'Chart of Accounts'!$A$2:$A$57,0)),""))</f>
        <v/>
      </c>
      <c r="J503" s="0" t="str">
        <f aca="false">IF($H503="","",IFERROR(INDEX('Chart of Accounts'!$B$2:$B$57,MATCH($H503,'Chart of Accounts'!$A$2:$A$57,0)),""))</f>
        <v/>
      </c>
      <c r="K503" s="0" t="str">
        <f aca="false">IF($F503="","",IFERROR(INDEX('Chart of Accounts'!$B$2:$B$57,MATCH($F503,'Chart of Accounts'!$A$2:$A$57,0)),""))</f>
        <v/>
      </c>
    </row>
    <row r="504" customFormat="false" ht="15" hidden="false" customHeight="false" outlineLevel="0" collapsed="false">
      <c r="A504" s="40"/>
      <c r="B504" s="22"/>
      <c r="C504" s="41"/>
      <c r="D504" s="22"/>
      <c r="E504" s="22"/>
      <c r="F504" s="22"/>
      <c r="G504" s="22"/>
      <c r="H504" s="0" t="str">
        <f aca="false">IF($A504="","",IF($D504="","9999 Uncategorized",$D504))</f>
        <v/>
      </c>
      <c r="I504" s="0" t="str">
        <f aca="false">IF($H504="","",IFERROR(INDEX('Chart of Accounts'!$C$2:$C$57,MATCH($H504,'Chart of Accounts'!$A$2:$A$57,0)),""))</f>
        <v/>
      </c>
      <c r="J504" s="0" t="str">
        <f aca="false">IF($H504="","",IFERROR(INDEX('Chart of Accounts'!$B$2:$B$57,MATCH($H504,'Chart of Accounts'!$A$2:$A$57,0)),""))</f>
        <v/>
      </c>
      <c r="K504" s="0" t="str">
        <f aca="false">IF($F504="","",IFERROR(INDEX('Chart of Accounts'!$B$2:$B$57,MATCH($F504,'Chart of Accounts'!$A$2:$A$57,0)),""))</f>
        <v/>
      </c>
    </row>
    <row r="505" customFormat="false" ht="15" hidden="false" customHeight="false" outlineLevel="0" collapsed="false">
      <c r="A505" s="40"/>
      <c r="B505" s="22"/>
      <c r="C505" s="41"/>
      <c r="D505" s="22"/>
      <c r="E505" s="22"/>
      <c r="F505" s="22"/>
      <c r="G505" s="22"/>
      <c r="H505" s="0" t="str">
        <f aca="false">IF($A505="","",IF($D505="","9999 Uncategorized",$D505))</f>
        <v/>
      </c>
      <c r="I505" s="0" t="str">
        <f aca="false">IF($H505="","",IFERROR(INDEX('Chart of Accounts'!$C$2:$C$57,MATCH($H505,'Chart of Accounts'!$A$2:$A$57,0)),""))</f>
        <v/>
      </c>
      <c r="J505" s="0" t="str">
        <f aca="false">IF($H505="","",IFERROR(INDEX('Chart of Accounts'!$B$2:$B$57,MATCH($H505,'Chart of Accounts'!$A$2:$A$57,0)),""))</f>
        <v/>
      </c>
      <c r="K505" s="0" t="str">
        <f aca="false">IF($F505="","",IFERROR(INDEX('Chart of Accounts'!$B$2:$B$57,MATCH($F505,'Chart of Accounts'!$A$2:$A$57,0)),""))</f>
        <v/>
      </c>
    </row>
    <row r="506" customFormat="false" ht="15" hidden="false" customHeight="false" outlineLevel="0" collapsed="false">
      <c r="A506" s="40"/>
      <c r="B506" s="22"/>
      <c r="C506" s="41"/>
      <c r="D506" s="22"/>
      <c r="E506" s="22"/>
      <c r="F506" s="22"/>
      <c r="G506" s="22"/>
      <c r="H506" s="0" t="str">
        <f aca="false">IF($A506="","",IF($D506="","9999 Uncategorized",$D506))</f>
        <v/>
      </c>
      <c r="I506" s="0" t="str">
        <f aca="false">IF($H506="","",IFERROR(INDEX('Chart of Accounts'!$C$2:$C$57,MATCH($H506,'Chart of Accounts'!$A$2:$A$57,0)),""))</f>
        <v/>
      </c>
      <c r="J506" s="0" t="str">
        <f aca="false">IF($H506="","",IFERROR(INDEX('Chart of Accounts'!$B$2:$B$57,MATCH($H506,'Chart of Accounts'!$A$2:$A$57,0)),""))</f>
        <v/>
      </c>
      <c r="K506" s="0" t="str">
        <f aca="false">IF($F506="","",IFERROR(INDEX('Chart of Accounts'!$B$2:$B$57,MATCH($F506,'Chart of Accounts'!$A$2:$A$57,0)),""))</f>
        <v/>
      </c>
    </row>
    <row r="507" customFormat="false" ht="15" hidden="false" customHeight="false" outlineLevel="0" collapsed="false">
      <c r="A507" s="40"/>
      <c r="B507" s="22"/>
      <c r="C507" s="41"/>
      <c r="D507" s="22"/>
      <c r="E507" s="22"/>
      <c r="F507" s="22"/>
      <c r="G507" s="22"/>
      <c r="H507" s="0" t="str">
        <f aca="false">IF($A507="","",IF($D507="","9999 Uncategorized",$D507))</f>
        <v/>
      </c>
      <c r="I507" s="0" t="str">
        <f aca="false">IF($H507="","",IFERROR(INDEX('Chart of Accounts'!$C$2:$C$57,MATCH($H507,'Chart of Accounts'!$A$2:$A$57,0)),""))</f>
        <v/>
      </c>
      <c r="J507" s="0" t="str">
        <f aca="false">IF($H507="","",IFERROR(INDEX('Chart of Accounts'!$B$2:$B$57,MATCH($H507,'Chart of Accounts'!$A$2:$A$57,0)),""))</f>
        <v/>
      </c>
      <c r="K507" s="0" t="str">
        <f aca="false">IF($F507="","",IFERROR(INDEX('Chart of Accounts'!$B$2:$B$57,MATCH($F507,'Chart of Accounts'!$A$2:$A$57,0)),""))</f>
        <v/>
      </c>
    </row>
    <row r="508" customFormat="false" ht="15" hidden="false" customHeight="false" outlineLevel="0" collapsed="false">
      <c r="A508" s="40"/>
      <c r="B508" s="22"/>
      <c r="C508" s="41"/>
      <c r="D508" s="22"/>
      <c r="E508" s="22"/>
      <c r="F508" s="22"/>
      <c r="G508" s="22"/>
      <c r="H508" s="0" t="str">
        <f aca="false">IF($A508="","",IF($D508="","9999 Uncategorized",$D508))</f>
        <v/>
      </c>
      <c r="I508" s="0" t="str">
        <f aca="false">IF($H508="","",IFERROR(INDEX('Chart of Accounts'!$C$2:$C$57,MATCH($H508,'Chart of Accounts'!$A$2:$A$57,0)),""))</f>
        <v/>
      </c>
      <c r="J508" s="0" t="str">
        <f aca="false">IF($H508="","",IFERROR(INDEX('Chart of Accounts'!$B$2:$B$57,MATCH($H508,'Chart of Accounts'!$A$2:$A$57,0)),""))</f>
        <v/>
      </c>
      <c r="K508" s="0" t="str">
        <f aca="false">IF($F508="","",IFERROR(INDEX('Chart of Accounts'!$B$2:$B$57,MATCH($F508,'Chart of Accounts'!$A$2:$A$57,0)),""))</f>
        <v/>
      </c>
    </row>
    <row r="509" customFormat="false" ht="15" hidden="false" customHeight="false" outlineLevel="0" collapsed="false">
      <c r="A509" s="40"/>
      <c r="B509" s="22"/>
      <c r="C509" s="41"/>
      <c r="D509" s="22"/>
      <c r="E509" s="22"/>
      <c r="F509" s="22"/>
      <c r="G509" s="22"/>
      <c r="H509" s="0" t="str">
        <f aca="false">IF($A509="","",IF($D509="","9999 Uncategorized",$D509))</f>
        <v/>
      </c>
      <c r="I509" s="0" t="str">
        <f aca="false">IF($H509="","",IFERROR(INDEX('Chart of Accounts'!$C$2:$C$57,MATCH($H509,'Chart of Accounts'!$A$2:$A$57,0)),""))</f>
        <v/>
      </c>
      <c r="J509" s="0" t="str">
        <f aca="false">IF($H509="","",IFERROR(INDEX('Chart of Accounts'!$B$2:$B$57,MATCH($H509,'Chart of Accounts'!$A$2:$A$57,0)),""))</f>
        <v/>
      </c>
      <c r="K509" s="0" t="str">
        <f aca="false">IF($F509="","",IFERROR(INDEX('Chart of Accounts'!$B$2:$B$57,MATCH($F509,'Chart of Accounts'!$A$2:$A$57,0)),""))</f>
        <v/>
      </c>
    </row>
    <row r="510" customFormat="false" ht="15" hidden="false" customHeight="false" outlineLevel="0" collapsed="false">
      <c r="A510" s="40"/>
      <c r="B510" s="22"/>
      <c r="C510" s="41"/>
      <c r="D510" s="22"/>
      <c r="E510" s="22"/>
      <c r="F510" s="22"/>
      <c r="G510" s="22"/>
      <c r="H510" s="0" t="str">
        <f aca="false">IF($A510="","",IF($D510="","9999 Uncategorized",$D510))</f>
        <v/>
      </c>
      <c r="I510" s="0" t="str">
        <f aca="false">IF($H510="","",IFERROR(INDEX('Chart of Accounts'!$C$2:$C$57,MATCH($H510,'Chart of Accounts'!$A$2:$A$57,0)),""))</f>
        <v/>
      </c>
      <c r="J510" s="0" t="str">
        <f aca="false">IF($H510="","",IFERROR(INDEX('Chart of Accounts'!$B$2:$B$57,MATCH($H510,'Chart of Accounts'!$A$2:$A$57,0)),""))</f>
        <v/>
      </c>
      <c r="K510" s="0" t="str">
        <f aca="false">IF($F510="","",IFERROR(INDEX('Chart of Accounts'!$B$2:$B$57,MATCH($F510,'Chart of Accounts'!$A$2:$A$57,0)),""))</f>
        <v/>
      </c>
    </row>
    <row r="511" customFormat="false" ht="15" hidden="false" customHeight="false" outlineLevel="0" collapsed="false">
      <c r="A511" s="40"/>
      <c r="B511" s="22"/>
      <c r="C511" s="41"/>
      <c r="D511" s="22"/>
      <c r="E511" s="22"/>
      <c r="F511" s="22"/>
      <c r="G511" s="22"/>
      <c r="H511" s="0" t="str">
        <f aca="false">IF($A511="","",IF($D511="","9999 Uncategorized",$D511))</f>
        <v/>
      </c>
      <c r="I511" s="0" t="str">
        <f aca="false">IF($H511="","",IFERROR(INDEX('Chart of Accounts'!$C$2:$C$57,MATCH($H511,'Chart of Accounts'!$A$2:$A$57,0)),""))</f>
        <v/>
      </c>
      <c r="J511" s="0" t="str">
        <f aca="false">IF($H511="","",IFERROR(INDEX('Chart of Accounts'!$B$2:$B$57,MATCH($H511,'Chart of Accounts'!$A$2:$A$57,0)),""))</f>
        <v/>
      </c>
      <c r="K511" s="0" t="str">
        <f aca="false">IF($F511="","",IFERROR(INDEX('Chart of Accounts'!$B$2:$B$57,MATCH($F511,'Chart of Accounts'!$A$2:$A$57,0)),""))</f>
        <v/>
      </c>
    </row>
    <row r="512" customFormat="false" ht="15" hidden="false" customHeight="false" outlineLevel="0" collapsed="false">
      <c r="A512" s="40"/>
      <c r="B512" s="22"/>
      <c r="C512" s="41"/>
      <c r="D512" s="22"/>
      <c r="E512" s="22"/>
      <c r="F512" s="22"/>
      <c r="G512" s="22"/>
      <c r="H512" s="0" t="str">
        <f aca="false">IF($A512="","",IF($D512="","9999 Uncategorized",$D512))</f>
        <v/>
      </c>
      <c r="I512" s="0" t="str">
        <f aca="false">IF($H512="","",IFERROR(INDEX('Chart of Accounts'!$C$2:$C$57,MATCH($H512,'Chart of Accounts'!$A$2:$A$57,0)),""))</f>
        <v/>
      </c>
      <c r="J512" s="0" t="str">
        <f aca="false">IF($H512="","",IFERROR(INDEX('Chart of Accounts'!$B$2:$B$57,MATCH($H512,'Chart of Accounts'!$A$2:$A$57,0)),""))</f>
        <v/>
      </c>
      <c r="K512" s="0" t="str">
        <f aca="false">IF($F512="","",IFERROR(INDEX('Chart of Accounts'!$B$2:$B$57,MATCH($F512,'Chart of Accounts'!$A$2:$A$57,0)),""))</f>
        <v/>
      </c>
    </row>
    <row r="513" customFormat="false" ht="15" hidden="false" customHeight="false" outlineLevel="0" collapsed="false">
      <c r="A513" s="40"/>
      <c r="B513" s="22"/>
      <c r="C513" s="41"/>
      <c r="D513" s="22"/>
      <c r="E513" s="22"/>
      <c r="F513" s="22"/>
      <c r="G513" s="22"/>
      <c r="H513" s="0" t="str">
        <f aca="false">IF($A513="","",IF($D513="","9999 Uncategorized",$D513))</f>
        <v/>
      </c>
      <c r="I513" s="0" t="str">
        <f aca="false">IF($H513="","",IFERROR(INDEX('Chart of Accounts'!$C$2:$C$57,MATCH($H513,'Chart of Accounts'!$A$2:$A$57,0)),""))</f>
        <v/>
      </c>
      <c r="J513" s="0" t="str">
        <f aca="false">IF($H513="","",IFERROR(INDEX('Chart of Accounts'!$B$2:$B$57,MATCH($H513,'Chart of Accounts'!$A$2:$A$57,0)),""))</f>
        <v/>
      </c>
      <c r="K513" s="0" t="str">
        <f aca="false">IF($F513="","",IFERROR(INDEX('Chart of Accounts'!$B$2:$B$57,MATCH($F513,'Chart of Accounts'!$A$2:$A$57,0)),""))</f>
        <v/>
      </c>
    </row>
    <row r="514" customFormat="false" ht="15" hidden="false" customHeight="false" outlineLevel="0" collapsed="false">
      <c r="A514" s="40"/>
      <c r="B514" s="22"/>
      <c r="C514" s="41"/>
      <c r="D514" s="22"/>
      <c r="E514" s="22"/>
      <c r="F514" s="22"/>
      <c r="G514" s="22"/>
      <c r="H514" s="0" t="str">
        <f aca="false">IF($A514="","",IF($D514="","9999 Uncategorized",$D514))</f>
        <v/>
      </c>
      <c r="I514" s="0" t="str">
        <f aca="false">IF($H514="","",IFERROR(INDEX('Chart of Accounts'!$C$2:$C$57,MATCH($H514,'Chart of Accounts'!$A$2:$A$57,0)),""))</f>
        <v/>
      </c>
      <c r="J514" s="0" t="str">
        <f aca="false">IF($H514="","",IFERROR(INDEX('Chart of Accounts'!$B$2:$B$57,MATCH($H514,'Chart of Accounts'!$A$2:$A$57,0)),""))</f>
        <v/>
      </c>
      <c r="K514" s="0" t="str">
        <f aca="false">IF($F514="","",IFERROR(INDEX('Chart of Accounts'!$B$2:$B$57,MATCH($F514,'Chart of Accounts'!$A$2:$A$57,0)),""))</f>
        <v/>
      </c>
    </row>
    <row r="515" customFormat="false" ht="15" hidden="false" customHeight="false" outlineLevel="0" collapsed="false">
      <c r="A515" s="40"/>
      <c r="B515" s="22"/>
      <c r="C515" s="41"/>
      <c r="D515" s="22"/>
      <c r="E515" s="22"/>
      <c r="F515" s="22"/>
      <c r="G515" s="22"/>
      <c r="H515" s="0" t="str">
        <f aca="false">IF($A515="","",IF($D515="","9999 Uncategorized",$D515))</f>
        <v/>
      </c>
      <c r="I515" s="0" t="str">
        <f aca="false">IF($H515="","",IFERROR(INDEX('Chart of Accounts'!$C$2:$C$57,MATCH($H515,'Chart of Accounts'!$A$2:$A$57,0)),""))</f>
        <v/>
      </c>
      <c r="J515" s="0" t="str">
        <f aca="false">IF($H515="","",IFERROR(INDEX('Chart of Accounts'!$B$2:$B$57,MATCH($H515,'Chart of Accounts'!$A$2:$A$57,0)),""))</f>
        <v/>
      </c>
      <c r="K515" s="0" t="str">
        <f aca="false">IF($F515="","",IFERROR(INDEX('Chart of Accounts'!$B$2:$B$57,MATCH($F515,'Chart of Accounts'!$A$2:$A$57,0)),""))</f>
        <v/>
      </c>
    </row>
    <row r="516" customFormat="false" ht="15" hidden="false" customHeight="false" outlineLevel="0" collapsed="false">
      <c r="A516" s="40"/>
      <c r="B516" s="22"/>
      <c r="C516" s="41"/>
      <c r="D516" s="22"/>
      <c r="E516" s="22"/>
      <c r="F516" s="22"/>
      <c r="G516" s="22"/>
      <c r="H516" s="0" t="str">
        <f aca="false">IF($A516="","",IF($D516="","9999 Uncategorized",$D516))</f>
        <v/>
      </c>
      <c r="I516" s="0" t="str">
        <f aca="false">IF($H516="","",IFERROR(INDEX('Chart of Accounts'!$C$2:$C$57,MATCH($H516,'Chart of Accounts'!$A$2:$A$57,0)),""))</f>
        <v/>
      </c>
      <c r="J516" s="0" t="str">
        <f aca="false">IF($H516="","",IFERROR(INDEX('Chart of Accounts'!$B$2:$B$57,MATCH($H516,'Chart of Accounts'!$A$2:$A$57,0)),""))</f>
        <v/>
      </c>
      <c r="K516" s="0" t="str">
        <f aca="false">IF($F516="","",IFERROR(INDEX('Chart of Accounts'!$B$2:$B$57,MATCH($F516,'Chart of Accounts'!$A$2:$A$57,0)),""))</f>
        <v/>
      </c>
    </row>
    <row r="517" customFormat="false" ht="15" hidden="false" customHeight="false" outlineLevel="0" collapsed="false">
      <c r="A517" s="40"/>
      <c r="B517" s="22"/>
      <c r="C517" s="41"/>
      <c r="D517" s="22"/>
      <c r="E517" s="22"/>
      <c r="F517" s="22"/>
      <c r="G517" s="22"/>
      <c r="H517" s="0" t="str">
        <f aca="false">IF($A517="","",IF($D517="","9999 Uncategorized",$D517))</f>
        <v/>
      </c>
      <c r="I517" s="0" t="str">
        <f aca="false">IF($H517="","",IFERROR(INDEX('Chart of Accounts'!$C$2:$C$57,MATCH($H517,'Chart of Accounts'!$A$2:$A$57,0)),""))</f>
        <v/>
      </c>
      <c r="J517" s="0" t="str">
        <f aca="false">IF($H517="","",IFERROR(INDEX('Chart of Accounts'!$B$2:$B$57,MATCH($H517,'Chart of Accounts'!$A$2:$A$57,0)),""))</f>
        <v/>
      </c>
      <c r="K517" s="0" t="str">
        <f aca="false">IF($F517="","",IFERROR(INDEX('Chart of Accounts'!$B$2:$B$57,MATCH($F517,'Chart of Accounts'!$A$2:$A$57,0)),""))</f>
        <v/>
      </c>
    </row>
    <row r="518" customFormat="false" ht="15" hidden="false" customHeight="false" outlineLevel="0" collapsed="false">
      <c r="A518" s="40"/>
      <c r="B518" s="22"/>
      <c r="C518" s="41"/>
      <c r="D518" s="22"/>
      <c r="E518" s="22"/>
      <c r="F518" s="22"/>
      <c r="G518" s="22"/>
      <c r="H518" s="0" t="str">
        <f aca="false">IF($A518="","",IF($D518="","9999 Uncategorized",$D518))</f>
        <v/>
      </c>
      <c r="I518" s="0" t="str">
        <f aca="false">IF($H518="","",IFERROR(INDEX('Chart of Accounts'!$C$2:$C$57,MATCH($H518,'Chart of Accounts'!$A$2:$A$57,0)),""))</f>
        <v/>
      </c>
      <c r="J518" s="0" t="str">
        <f aca="false">IF($H518="","",IFERROR(INDEX('Chart of Accounts'!$B$2:$B$57,MATCH($H518,'Chart of Accounts'!$A$2:$A$57,0)),""))</f>
        <v/>
      </c>
      <c r="K518" s="0" t="str">
        <f aca="false">IF($F518="","",IFERROR(INDEX('Chart of Accounts'!$B$2:$B$57,MATCH($F518,'Chart of Accounts'!$A$2:$A$57,0)),""))</f>
        <v/>
      </c>
    </row>
    <row r="519" customFormat="false" ht="15" hidden="false" customHeight="false" outlineLevel="0" collapsed="false">
      <c r="A519" s="40"/>
      <c r="B519" s="22"/>
      <c r="C519" s="41"/>
      <c r="D519" s="22"/>
      <c r="E519" s="22"/>
      <c r="F519" s="22"/>
      <c r="G519" s="22"/>
      <c r="H519" s="0" t="str">
        <f aca="false">IF($A519="","",IF($D519="","9999 Uncategorized",$D519))</f>
        <v/>
      </c>
      <c r="I519" s="0" t="str">
        <f aca="false">IF($H519="","",IFERROR(INDEX('Chart of Accounts'!$C$2:$C$57,MATCH($H519,'Chart of Accounts'!$A$2:$A$57,0)),""))</f>
        <v/>
      </c>
      <c r="J519" s="0" t="str">
        <f aca="false">IF($H519="","",IFERROR(INDEX('Chart of Accounts'!$B$2:$B$57,MATCH($H519,'Chart of Accounts'!$A$2:$A$57,0)),""))</f>
        <v/>
      </c>
      <c r="K519" s="0" t="str">
        <f aca="false">IF($F519="","",IFERROR(INDEX('Chart of Accounts'!$B$2:$B$57,MATCH($F519,'Chart of Accounts'!$A$2:$A$57,0)),""))</f>
        <v/>
      </c>
    </row>
    <row r="520" customFormat="false" ht="15" hidden="false" customHeight="false" outlineLevel="0" collapsed="false">
      <c r="A520" s="40"/>
      <c r="B520" s="22"/>
      <c r="C520" s="41"/>
      <c r="D520" s="22"/>
      <c r="E520" s="22"/>
      <c r="F520" s="22"/>
      <c r="G520" s="22"/>
      <c r="H520" s="0" t="str">
        <f aca="false">IF($A520="","",IF($D520="","9999 Uncategorized",$D520))</f>
        <v/>
      </c>
      <c r="I520" s="0" t="str">
        <f aca="false">IF($H520="","",IFERROR(INDEX('Chart of Accounts'!$C$2:$C$57,MATCH($H520,'Chart of Accounts'!$A$2:$A$57,0)),""))</f>
        <v/>
      </c>
      <c r="J520" s="0" t="str">
        <f aca="false">IF($H520="","",IFERROR(INDEX('Chart of Accounts'!$B$2:$B$57,MATCH($H520,'Chart of Accounts'!$A$2:$A$57,0)),""))</f>
        <v/>
      </c>
      <c r="K520" s="0" t="str">
        <f aca="false">IF($F520="","",IFERROR(INDEX('Chart of Accounts'!$B$2:$B$57,MATCH($F520,'Chart of Accounts'!$A$2:$A$57,0)),""))</f>
        <v/>
      </c>
    </row>
    <row r="521" customFormat="false" ht="15" hidden="false" customHeight="false" outlineLevel="0" collapsed="false">
      <c r="A521" s="40"/>
      <c r="B521" s="22"/>
      <c r="C521" s="41"/>
      <c r="D521" s="22"/>
      <c r="E521" s="22"/>
      <c r="F521" s="22"/>
      <c r="G521" s="22"/>
      <c r="H521" s="0" t="str">
        <f aca="false">IF($A521="","",IF($D521="","9999 Uncategorized",$D521))</f>
        <v/>
      </c>
      <c r="I521" s="0" t="str">
        <f aca="false">IF($H521="","",IFERROR(INDEX('Chart of Accounts'!$C$2:$C$57,MATCH($H521,'Chart of Accounts'!$A$2:$A$57,0)),""))</f>
        <v/>
      </c>
      <c r="J521" s="0" t="str">
        <f aca="false">IF($H521="","",IFERROR(INDEX('Chart of Accounts'!$B$2:$B$57,MATCH($H521,'Chart of Accounts'!$A$2:$A$57,0)),""))</f>
        <v/>
      </c>
      <c r="K521" s="0" t="str">
        <f aca="false">IF($F521="","",IFERROR(INDEX('Chart of Accounts'!$B$2:$B$57,MATCH($F521,'Chart of Accounts'!$A$2:$A$57,0)),""))</f>
        <v/>
      </c>
    </row>
    <row r="522" customFormat="false" ht="15" hidden="false" customHeight="false" outlineLevel="0" collapsed="false">
      <c r="A522" s="40"/>
      <c r="B522" s="22"/>
      <c r="C522" s="41"/>
      <c r="D522" s="22"/>
      <c r="E522" s="22"/>
      <c r="F522" s="22"/>
      <c r="G522" s="22"/>
      <c r="H522" s="0" t="str">
        <f aca="false">IF($A522="","",IF($D522="","9999 Uncategorized",$D522))</f>
        <v/>
      </c>
      <c r="I522" s="0" t="str">
        <f aca="false">IF($H522="","",IFERROR(INDEX('Chart of Accounts'!$C$2:$C$57,MATCH($H522,'Chart of Accounts'!$A$2:$A$57,0)),""))</f>
        <v/>
      </c>
      <c r="J522" s="0" t="str">
        <f aca="false">IF($H522="","",IFERROR(INDEX('Chart of Accounts'!$B$2:$B$57,MATCH($H522,'Chart of Accounts'!$A$2:$A$57,0)),""))</f>
        <v/>
      </c>
      <c r="K522" s="0" t="str">
        <f aca="false">IF($F522="","",IFERROR(INDEX('Chart of Accounts'!$B$2:$B$57,MATCH($F522,'Chart of Accounts'!$A$2:$A$57,0)),""))</f>
        <v/>
      </c>
    </row>
    <row r="523" customFormat="false" ht="15" hidden="false" customHeight="false" outlineLevel="0" collapsed="false">
      <c r="A523" s="40"/>
      <c r="B523" s="22"/>
      <c r="C523" s="41"/>
      <c r="D523" s="22"/>
      <c r="E523" s="22"/>
      <c r="F523" s="22"/>
      <c r="G523" s="22"/>
      <c r="H523" s="0" t="str">
        <f aca="false">IF($A523="","",IF($D523="","9999 Uncategorized",$D523))</f>
        <v/>
      </c>
      <c r="I523" s="0" t="str">
        <f aca="false">IF($H523="","",IFERROR(INDEX('Chart of Accounts'!$C$2:$C$57,MATCH($H523,'Chart of Accounts'!$A$2:$A$57,0)),""))</f>
        <v/>
      </c>
      <c r="J523" s="0" t="str">
        <f aca="false">IF($H523="","",IFERROR(INDEX('Chart of Accounts'!$B$2:$B$57,MATCH($H523,'Chart of Accounts'!$A$2:$A$57,0)),""))</f>
        <v/>
      </c>
      <c r="K523" s="0" t="str">
        <f aca="false">IF($F523="","",IFERROR(INDEX('Chart of Accounts'!$B$2:$B$57,MATCH($F523,'Chart of Accounts'!$A$2:$A$57,0)),""))</f>
        <v/>
      </c>
    </row>
    <row r="524" customFormat="false" ht="15" hidden="false" customHeight="false" outlineLevel="0" collapsed="false">
      <c r="A524" s="40"/>
      <c r="B524" s="22"/>
      <c r="C524" s="41"/>
      <c r="D524" s="22"/>
      <c r="E524" s="22"/>
      <c r="F524" s="22"/>
      <c r="G524" s="22"/>
      <c r="H524" s="0" t="str">
        <f aca="false">IF($A524="","",IF($D524="","9999 Uncategorized",$D524))</f>
        <v/>
      </c>
      <c r="I524" s="0" t="str">
        <f aca="false">IF($H524="","",IFERROR(INDEX('Chart of Accounts'!$C$2:$C$57,MATCH($H524,'Chart of Accounts'!$A$2:$A$57,0)),""))</f>
        <v/>
      </c>
      <c r="J524" s="0" t="str">
        <f aca="false">IF($H524="","",IFERROR(INDEX('Chart of Accounts'!$B$2:$B$57,MATCH($H524,'Chart of Accounts'!$A$2:$A$57,0)),""))</f>
        <v/>
      </c>
      <c r="K524" s="0" t="str">
        <f aca="false">IF($F524="","",IFERROR(INDEX('Chart of Accounts'!$B$2:$B$57,MATCH($F524,'Chart of Accounts'!$A$2:$A$57,0)),""))</f>
        <v/>
      </c>
    </row>
    <row r="525" customFormat="false" ht="15" hidden="false" customHeight="false" outlineLevel="0" collapsed="false">
      <c r="A525" s="40"/>
      <c r="B525" s="22"/>
      <c r="C525" s="41"/>
      <c r="D525" s="22"/>
      <c r="E525" s="22"/>
      <c r="F525" s="22"/>
      <c r="G525" s="22"/>
      <c r="H525" s="0" t="str">
        <f aca="false">IF($A525="","",IF($D525="","9999 Uncategorized",$D525))</f>
        <v/>
      </c>
      <c r="I525" s="0" t="str">
        <f aca="false">IF($H525="","",IFERROR(INDEX('Chart of Accounts'!$C$2:$C$57,MATCH($H525,'Chart of Accounts'!$A$2:$A$57,0)),""))</f>
        <v/>
      </c>
      <c r="J525" s="0" t="str">
        <f aca="false">IF($H525="","",IFERROR(INDEX('Chart of Accounts'!$B$2:$B$57,MATCH($H525,'Chart of Accounts'!$A$2:$A$57,0)),""))</f>
        <v/>
      </c>
      <c r="K525" s="0" t="str">
        <f aca="false">IF($F525="","",IFERROR(INDEX('Chart of Accounts'!$B$2:$B$57,MATCH($F525,'Chart of Accounts'!$A$2:$A$57,0)),""))</f>
        <v/>
      </c>
    </row>
    <row r="526" customFormat="false" ht="15" hidden="false" customHeight="false" outlineLevel="0" collapsed="false">
      <c r="A526" s="40"/>
      <c r="B526" s="22"/>
      <c r="C526" s="41"/>
      <c r="D526" s="22"/>
      <c r="E526" s="22"/>
      <c r="F526" s="22"/>
      <c r="G526" s="22"/>
      <c r="H526" s="0" t="str">
        <f aca="false">IF($A526="","",IF($D526="","9999 Uncategorized",$D526))</f>
        <v/>
      </c>
      <c r="I526" s="0" t="str">
        <f aca="false">IF($H526="","",IFERROR(INDEX('Chart of Accounts'!$C$2:$C$57,MATCH($H526,'Chart of Accounts'!$A$2:$A$57,0)),""))</f>
        <v/>
      </c>
      <c r="J526" s="0" t="str">
        <f aca="false">IF($H526="","",IFERROR(INDEX('Chart of Accounts'!$B$2:$B$57,MATCH($H526,'Chart of Accounts'!$A$2:$A$57,0)),""))</f>
        <v/>
      </c>
      <c r="K526" s="0" t="str">
        <f aca="false">IF($F526="","",IFERROR(INDEX('Chart of Accounts'!$B$2:$B$57,MATCH($F526,'Chart of Accounts'!$A$2:$A$57,0)),""))</f>
        <v/>
      </c>
    </row>
    <row r="527" customFormat="false" ht="15" hidden="false" customHeight="false" outlineLevel="0" collapsed="false">
      <c r="A527" s="40"/>
      <c r="B527" s="22"/>
      <c r="C527" s="41"/>
      <c r="D527" s="22"/>
      <c r="E527" s="22"/>
      <c r="F527" s="22"/>
      <c r="G527" s="22"/>
      <c r="H527" s="0" t="str">
        <f aca="false">IF($A527="","",IF($D527="","9999 Uncategorized",$D527))</f>
        <v/>
      </c>
      <c r="I527" s="0" t="str">
        <f aca="false">IF($H527="","",IFERROR(INDEX('Chart of Accounts'!$C$2:$C$57,MATCH($H527,'Chart of Accounts'!$A$2:$A$57,0)),""))</f>
        <v/>
      </c>
      <c r="J527" s="0" t="str">
        <f aca="false">IF($H527="","",IFERROR(INDEX('Chart of Accounts'!$B$2:$B$57,MATCH($H527,'Chart of Accounts'!$A$2:$A$57,0)),""))</f>
        <v/>
      </c>
      <c r="K527" s="0" t="str">
        <f aca="false">IF($F527="","",IFERROR(INDEX('Chart of Accounts'!$B$2:$B$57,MATCH($F527,'Chart of Accounts'!$A$2:$A$57,0)),""))</f>
        <v/>
      </c>
    </row>
    <row r="528" customFormat="false" ht="15" hidden="false" customHeight="false" outlineLevel="0" collapsed="false">
      <c r="A528" s="40"/>
      <c r="B528" s="22"/>
      <c r="C528" s="41"/>
      <c r="D528" s="22"/>
      <c r="E528" s="22"/>
      <c r="F528" s="22"/>
      <c r="G528" s="22"/>
      <c r="H528" s="0" t="str">
        <f aca="false">IF($A528="","",IF($D528="","9999 Uncategorized",$D528))</f>
        <v/>
      </c>
      <c r="I528" s="0" t="str">
        <f aca="false">IF($H528="","",IFERROR(INDEX('Chart of Accounts'!$C$2:$C$57,MATCH($H528,'Chart of Accounts'!$A$2:$A$57,0)),""))</f>
        <v/>
      </c>
      <c r="J528" s="0" t="str">
        <f aca="false">IF($H528="","",IFERROR(INDEX('Chart of Accounts'!$B$2:$B$57,MATCH($H528,'Chart of Accounts'!$A$2:$A$57,0)),""))</f>
        <v/>
      </c>
      <c r="K528" s="0" t="str">
        <f aca="false">IF($F528="","",IFERROR(INDEX('Chart of Accounts'!$B$2:$B$57,MATCH($F528,'Chart of Accounts'!$A$2:$A$57,0)),""))</f>
        <v/>
      </c>
    </row>
    <row r="529" customFormat="false" ht="15" hidden="false" customHeight="false" outlineLevel="0" collapsed="false">
      <c r="A529" s="40"/>
      <c r="B529" s="22"/>
      <c r="C529" s="41"/>
      <c r="D529" s="22"/>
      <c r="E529" s="22"/>
      <c r="F529" s="22"/>
      <c r="G529" s="22"/>
      <c r="H529" s="0" t="str">
        <f aca="false">IF($A529="","",IF($D529="","9999 Uncategorized",$D529))</f>
        <v/>
      </c>
      <c r="I529" s="0" t="str">
        <f aca="false">IF($H529="","",IFERROR(INDEX('Chart of Accounts'!$C$2:$C$57,MATCH($H529,'Chart of Accounts'!$A$2:$A$57,0)),""))</f>
        <v/>
      </c>
      <c r="J529" s="0" t="str">
        <f aca="false">IF($H529="","",IFERROR(INDEX('Chart of Accounts'!$B$2:$B$57,MATCH($H529,'Chart of Accounts'!$A$2:$A$57,0)),""))</f>
        <v/>
      </c>
      <c r="K529" s="0" t="str">
        <f aca="false">IF($F529="","",IFERROR(INDEX('Chart of Accounts'!$B$2:$B$57,MATCH($F529,'Chart of Accounts'!$A$2:$A$57,0)),""))</f>
        <v/>
      </c>
    </row>
    <row r="530" customFormat="false" ht="15" hidden="false" customHeight="false" outlineLevel="0" collapsed="false">
      <c r="A530" s="40"/>
      <c r="B530" s="22"/>
      <c r="C530" s="41"/>
      <c r="D530" s="22"/>
      <c r="E530" s="22"/>
      <c r="F530" s="22"/>
      <c r="G530" s="22"/>
      <c r="H530" s="0" t="str">
        <f aca="false">IF($A530="","",IF($D530="","9999 Uncategorized",$D530))</f>
        <v/>
      </c>
      <c r="I530" s="0" t="str">
        <f aca="false">IF($H530="","",IFERROR(INDEX('Chart of Accounts'!$C$2:$C$57,MATCH($H530,'Chart of Accounts'!$A$2:$A$57,0)),""))</f>
        <v/>
      </c>
      <c r="J530" s="0" t="str">
        <f aca="false">IF($H530="","",IFERROR(INDEX('Chart of Accounts'!$B$2:$B$57,MATCH($H530,'Chart of Accounts'!$A$2:$A$57,0)),""))</f>
        <v/>
      </c>
      <c r="K530" s="0" t="str">
        <f aca="false">IF($F530="","",IFERROR(INDEX('Chart of Accounts'!$B$2:$B$57,MATCH($F530,'Chart of Accounts'!$A$2:$A$57,0)),""))</f>
        <v/>
      </c>
    </row>
    <row r="531" customFormat="false" ht="15" hidden="false" customHeight="false" outlineLevel="0" collapsed="false">
      <c r="A531" s="40"/>
      <c r="B531" s="22"/>
      <c r="C531" s="41"/>
      <c r="D531" s="22"/>
      <c r="E531" s="22"/>
      <c r="F531" s="22"/>
      <c r="G531" s="22"/>
      <c r="H531" s="0" t="str">
        <f aca="false">IF($A531="","",IF($D531="","9999 Uncategorized",$D531))</f>
        <v/>
      </c>
      <c r="I531" s="0" t="str">
        <f aca="false">IF($H531="","",IFERROR(INDEX('Chart of Accounts'!$C$2:$C$57,MATCH($H531,'Chart of Accounts'!$A$2:$A$57,0)),""))</f>
        <v/>
      </c>
      <c r="J531" s="0" t="str">
        <f aca="false">IF($H531="","",IFERROR(INDEX('Chart of Accounts'!$B$2:$B$57,MATCH($H531,'Chart of Accounts'!$A$2:$A$57,0)),""))</f>
        <v/>
      </c>
      <c r="K531" s="0" t="str">
        <f aca="false">IF($F531="","",IFERROR(INDEX('Chart of Accounts'!$B$2:$B$57,MATCH($F531,'Chart of Accounts'!$A$2:$A$57,0)),""))</f>
        <v/>
      </c>
    </row>
    <row r="532" customFormat="false" ht="15" hidden="false" customHeight="false" outlineLevel="0" collapsed="false">
      <c r="A532" s="40"/>
      <c r="B532" s="22"/>
      <c r="C532" s="41"/>
      <c r="D532" s="22"/>
      <c r="E532" s="22"/>
      <c r="F532" s="22"/>
      <c r="G532" s="22"/>
      <c r="H532" s="0" t="str">
        <f aca="false">IF($A532="","",IF($D532="","9999 Uncategorized",$D532))</f>
        <v/>
      </c>
      <c r="I532" s="0" t="str">
        <f aca="false">IF($H532="","",IFERROR(INDEX('Chart of Accounts'!$C$2:$C$57,MATCH($H532,'Chart of Accounts'!$A$2:$A$57,0)),""))</f>
        <v/>
      </c>
      <c r="J532" s="0" t="str">
        <f aca="false">IF($H532="","",IFERROR(INDEX('Chart of Accounts'!$B$2:$B$57,MATCH($H532,'Chart of Accounts'!$A$2:$A$57,0)),""))</f>
        <v/>
      </c>
      <c r="K532" s="0" t="str">
        <f aca="false">IF($F532="","",IFERROR(INDEX('Chart of Accounts'!$B$2:$B$57,MATCH($F532,'Chart of Accounts'!$A$2:$A$57,0)),""))</f>
        <v/>
      </c>
    </row>
    <row r="533" customFormat="false" ht="15" hidden="false" customHeight="false" outlineLevel="0" collapsed="false">
      <c r="A533" s="40"/>
      <c r="B533" s="22"/>
      <c r="C533" s="41"/>
      <c r="D533" s="22"/>
      <c r="E533" s="22"/>
      <c r="F533" s="22"/>
      <c r="G533" s="22"/>
      <c r="H533" s="0" t="str">
        <f aca="false">IF($A533="","",IF($D533="","9999 Uncategorized",$D533))</f>
        <v/>
      </c>
      <c r="I533" s="0" t="str">
        <f aca="false">IF($H533="","",IFERROR(INDEX('Chart of Accounts'!$C$2:$C$57,MATCH($H533,'Chart of Accounts'!$A$2:$A$57,0)),""))</f>
        <v/>
      </c>
      <c r="J533" s="0" t="str">
        <f aca="false">IF($H533="","",IFERROR(INDEX('Chart of Accounts'!$B$2:$B$57,MATCH($H533,'Chart of Accounts'!$A$2:$A$57,0)),""))</f>
        <v/>
      </c>
      <c r="K533" s="0" t="str">
        <f aca="false">IF($F533="","",IFERROR(INDEX('Chart of Accounts'!$B$2:$B$57,MATCH($F533,'Chart of Accounts'!$A$2:$A$57,0)),""))</f>
        <v/>
      </c>
    </row>
    <row r="534" customFormat="false" ht="15" hidden="false" customHeight="false" outlineLevel="0" collapsed="false">
      <c r="A534" s="40"/>
      <c r="B534" s="22"/>
      <c r="C534" s="41"/>
      <c r="D534" s="22"/>
      <c r="E534" s="22"/>
      <c r="F534" s="22"/>
      <c r="G534" s="22"/>
      <c r="H534" s="0" t="str">
        <f aca="false">IF($A534="","",IF($D534="","9999 Uncategorized",$D534))</f>
        <v/>
      </c>
      <c r="I534" s="0" t="str">
        <f aca="false">IF($H534="","",IFERROR(INDEX('Chart of Accounts'!$C$2:$C$57,MATCH($H534,'Chart of Accounts'!$A$2:$A$57,0)),""))</f>
        <v/>
      </c>
      <c r="J534" s="0" t="str">
        <f aca="false">IF($H534="","",IFERROR(INDEX('Chart of Accounts'!$B$2:$B$57,MATCH($H534,'Chart of Accounts'!$A$2:$A$57,0)),""))</f>
        <v/>
      </c>
      <c r="K534" s="0" t="str">
        <f aca="false">IF($F534="","",IFERROR(INDEX('Chart of Accounts'!$B$2:$B$57,MATCH($F534,'Chart of Accounts'!$A$2:$A$57,0)),""))</f>
        <v/>
      </c>
    </row>
    <row r="535" customFormat="false" ht="15" hidden="false" customHeight="false" outlineLevel="0" collapsed="false">
      <c r="A535" s="40"/>
      <c r="B535" s="22"/>
      <c r="C535" s="41"/>
      <c r="D535" s="22"/>
      <c r="E535" s="22"/>
      <c r="F535" s="22"/>
      <c r="G535" s="22"/>
      <c r="H535" s="0" t="str">
        <f aca="false">IF($A535="","",IF($D535="","9999 Uncategorized",$D535))</f>
        <v/>
      </c>
      <c r="I535" s="0" t="str">
        <f aca="false">IF($H535="","",IFERROR(INDEX('Chart of Accounts'!$C$2:$C$57,MATCH($H535,'Chart of Accounts'!$A$2:$A$57,0)),""))</f>
        <v/>
      </c>
      <c r="J535" s="0" t="str">
        <f aca="false">IF($H535="","",IFERROR(INDEX('Chart of Accounts'!$B$2:$B$57,MATCH($H535,'Chart of Accounts'!$A$2:$A$57,0)),""))</f>
        <v/>
      </c>
      <c r="K535" s="0" t="str">
        <f aca="false">IF($F535="","",IFERROR(INDEX('Chart of Accounts'!$B$2:$B$57,MATCH($F535,'Chart of Accounts'!$A$2:$A$57,0)),""))</f>
        <v/>
      </c>
    </row>
    <row r="536" customFormat="false" ht="15" hidden="false" customHeight="false" outlineLevel="0" collapsed="false">
      <c r="A536" s="40"/>
      <c r="B536" s="22"/>
      <c r="C536" s="41"/>
      <c r="D536" s="22"/>
      <c r="E536" s="22"/>
      <c r="F536" s="22"/>
      <c r="G536" s="22"/>
      <c r="H536" s="0" t="str">
        <f aca="false">IF($A536="","",IF($D536="","9999 Uncategorized",$D536))</f>
        <v/>
      </c>
      <c r="I536" s="0" t="str">
        <f aca="false">IF($H536="","",IFERROR(INDEX('Chart of Accounts'!$C$2:$C$57,MATCH($H536,'Chart of Accounts'!$A$2:$A$57,0)),""))</f>
        <v/>
      </c>
      <c r="J536" s="0" t="str">
        <f aca="false">IF($H536="","",IFERROR(INDEX('Chart of Accounts'!$B$2:$B$57,MATCH($H536,'Chart of Accounts'!$A$2:$A$57,0)),""))</f>
        <v/>
      </c>
      <c r="K536" s="0" t="str">
        <f aca="false">IF($F536="","",IFERROR(INDEX('Chart of Accounts'!$B$2:$B$57,MATCH($F536,'Chart of Accounts'!$A$2:$A$57,0)),""))</f>
        <v/>
      </c>
    </row>
    <row r="537" customFormat="false" ht="15" hidden="false" customHeight="false" outlineLevel="0" collapsed="false">
      <c r="A537" s="40"/>
      <c r="B537" s="22"/>
      <c r="C537" s="41"/>
      <c r="D537" s="22"/>
      <c r="E537" s="22"/>
      <c r="F537" s="22"/>
      <c r="G537" s="22"/>
      <c r="H537" s="0" t="str">
        <f aca="false">IF($A537="","",IF($D537="","9999 Uncategorized",$D537))</f>
        <v/>
      </c>
      <c r="I537" s="0" t="str">
        <f aca="false">IF($H537="","",IFERROR(INDEX('Chart of Accounts'!$C$2:$C$57,MATCH($H537,'Chart of Accounts'!$A$2:$A$57,0)),""))</f>
        <v/>
      </c>
      <c r="J537" s="0" t="str">
        <f aca="false">IF($H537="","",IFERROR(INDEX('Chart of Accounts'!$B$2:$B$57,MATCH($H537,'Chart of Accounts'!$A$2:$A$57,0)),""))</f>
        <v/>
      </c>
      <c r="K537" s="0" t="str">
        <f aca="false">IF($F537="","",IFERROR(INDEX('Chart of Accounts'!$B$2:$B$57,MATCH($F537,'Chart of Accounts'!$A$2:$A$57,0)),""))</f>
        <v/>
      </c>
    </row>
    <row r="538" customFormat="false" ht="15" hidden="false" customHeight="false" outlineLevel="0" collapsed="false">
      <c r="A538" s="40"/>
      <c r="B538" s="22"/>
      <c r="C538" s="41"/>
      <c r="D538" s="22"/>
      <c r="E538" s="22"/>
      <c r="F538" s="22"/>
      <c r="G538" s="22"/>
      <c r="H538" s="0" t="str">
        <f aca="false">IF($A538="","",IF($D538="","9999 Uncategorized",$D538))</f>
        <v/>
      </c>
      <c r="I538" s="0" t="str">
        <f aca="false">IF($H538="","",IFERROR(INDEX('Chart of Accounts'!$C$2:$C$57,MATCH($H538,'Chart of Accounts'!$A$2:$A$57,0)),""))</f>
        <v/>
      </c>
      <c r="J538" s="0" t="str">
        <f aca="false">IF($H538="","",IFERROR(INDEX('Chart of Accounts'!$B$2:$B$57,MATCH($H538,'Chart of Accounts'!$A$2:$A$57,0)),""))</f>
        <v/>
      </c>
      <c r="K538" s="0" t="str">
        <f aca="false">IF($F538="","",IFERROR(INDEX('Chart of Accounts'!$B$2:$B$57,MATCH($F538,'Chart of Accounts'!$A$2:$A$57,0)),""))</f>
        <v/>
      </c>
    </row>
    <row r="539" customFormat="false" ht="15" hidden="false" customHeight="false" outlineLevel="0" collapsed="false">
      <c r="A539" s="40"/>
      <c r="B539" s="22"/>
      <c r="C539" s="41"/>
      <c r="D539" s="22"/>
      <c r="E539" s="22"/>
      <c r="F539" s="22"/>
      <c r="G539" s="22"/>
      <c r="H539" s="0" t="str">
        <f aca="false">IF($A539="","",IF($D539="","9999 Uncategorized",$D539))</f>
        <v/>
      </c>
      <c r="I539" s="0" t="str">
        <f aca="false">IF($H539="","",IFERROR(INDEX('Chart of Accounts'!$C$2:$C$57,MATCH($H539,'Chart of Accounts'!$A$2:$A$57,0)),""))</f>
        <v/>
      </c>
      <c r="J539" s="0" t="str">
        <f aca="false">IF($H539="","",IFERROR(INDEX('Chart of Accounts'!$B$2:$B$57,MATCH($H539,'Chart of Accounts'!$A$2:$A$57,0)),""))</f>
        <v/>
      </c>
      <c r="K539" s="0" t="str">
        <f aca="false">IF($F539="","",IFERROR(INDEX('Chart of Accounts'!$B$2:$B$57,MATCH($F539,'Chart of Accounts'!$A$2:$A$57,0)),""))</f>
        <v/>
      </c>
    </row>
    <row r="540" customFormat="false" ht="15" hidden="false" customHeight="false" outlineLevel="0" collapsed="false">
      <c r="A540" s="40"/>
      <c r="B540" s="22"/>
      <c r="C540" s="41"/>
      <c r="D540" s="22"/>
      <c r="E540" s="22"/>
      <c r="F540" s="22"/>
      <c r="G540" s="22"/>
      <c r="H540" s="0" t="str">
        <f aca="false">IF($A540="","",IF($D540="","9999 Uncategorized",$D540))</f>
        <v/>
      </c>
      <c r="I540" s="0" t="str">
        <f aca="false">IF($H540="","",IFERROR(INDEX('Chart of Accounts'!$C$2:$C$57,MATCH($H540,'Chart of Accounts'!$A$2:$A$57,0)),""))</f>
        <v/>
      </c>
      <c r="J540" s="0" t="str">
        <f aca="false">IF($H540="","",IFERROR(INDEX('Chart of Accounts'!$B$2:$B$57,MATCH($H540,'Chart of Accounts'!$A$2:$A$57,0)),""))</f>
        <v/>
      </c>
      <c r="K540" s="0" t="str">
        <f aca="false">IF($F540="","",IFERROR(INDEX('Chart of Accounts'!$B$2:$B$57,MATCH($F540,'Chart of Accounts'!$A$2:$A$57,0)),""))</f>
        <v/>
      </c>
    </row>
    <row r="541" customFormat="false" ht="15" hidden="false" customHeight="false" outlineLevel="0" collapsed="false">
      <c r="A541" s="40"/>
      <c r="B541" s="22"/>
      <c r="C541" s="41"/>
      <c r="D541" s="22"/>
      <c r="E541" s="22"/>
      <c r="F541" s="22"/>
      <c r="G541" s="22"/>
      <c r="H541" s="0" t="str">
        <f aca="false">IF($A541="","",IF($D541="","9999 Uncategorized",$D541))</f>
        <v/>
      </c>
      <c r="I541" s="0" t="str">
        <f aca="false">IF($H541="","",IFERROR(INDEX('Chart of Accounts'!$C$2:$C$57,MATCH($H541,'Chart of Accounts'!$A$2:$A$57,0)),""))</f>
        <v/>
      </c>
      <c r="J541" s="0" t="str">
        <f aca="false">IF($H541="","",IFERROR(INDEX('Chart of Accounts'!$B$2:$B$57,MATCH($H541,'Chart of Accounts'!$A$2:$A$57,0)),""))</f>
        <v/>
      </c>
      <c r="K541" s="0" t="str">
        <f aca="false">IF($F541="","",IFERROR(INDEX('Chart of Accounts'!$B$2:$B$57,MATCH($F541,'Chart of Accounts'!$A$2:$A$57,0)),""))</f>
        <v/>
      </c>
    </row>
    <row r="542" customFormat="false" ht="15" hidden="false" customHeight="false" outlineLevel="0" collapsed="false">
      <c r="A542" s="40"/>
      <c r="B542" s="22"/>
      <c r="C542" s="41"/>
      <c r="D542" s="22"/>
      <c r="E542" s="22"/>
      <c r="F542" s="22"/>
      <c r="G542" s="22"/>
      <c r="H542" s="0" t="str">
        <f aca="false">IF($A542="","",IF($D542="","9999 Uncategorized",$D542))</f>
        <v/>
      </c>
      <c r="I542" s="0" t="str">
        <f aca="false">IF($H542="","",IFERROR(INDEX('Chart of Accounts'!$C$2:$C$57,MATCH($H542,'Chart of Accounts'!$A$2:$A$57,0)),""))</f>
        <v/>
      </c>
      <c r="J542" s="0" t="str">
        <f aca="false">IF($H542="","",IFERROR(INDEX('Chart of Accounts'!$B$2:$B$57,MATCH($H542,'Chart of Accounts'!$A$2:$A$57,0)),""))</f>
        <v/>
      </c>
      <c r="K542" s="0" t="str">
        <f aca="false">IF($F542="","",IFERROR(INDEX('Chart of Accounts'!$B$2:$B$57,MATCH($F542,'Chart of Accounts'!$A$2:$A$57,0)),""))</f>
        <v/>
      </c>
    </row>
    <row r="543" customFormat="false" ht="15" hidden="false" customHeight="false" outlineLevel="0" collapsed="false">
      <c r="A543" s="40"/>
      <c r="B543" s="22"/>
      <c r="C543" s="41"/>
      <c r="D543" s="22"/>
      <c r="E543" s="22"/>
      <c r="F543" s="22"/>
      <c r="G543" s="22"/>
      <c r="H543" s="0" t="str">
        <f aca="false">IF($A543="","",IF($D543="","9999 Uncategorized",$D543))</f>
        <v/>
      </c>
      <c r="I543" s="0" t="str">
        <f aca="false">IF($H543="","",IFERROR(INDEX('Chart of Accounts'!$C$2:$C$57,MATCH($H543,'Chart of Accounts'!$A$2:$A$57,0)),""))</f>
        <v/>
      </c>
      <c r="J543" s="0" t="str">
        <f aca="false">IF($H543="","",IFERROR(INDEX('Chart of Accounts'!$B$2:$B$57,MATCH($H543,'Chart of Accounts'!$A$2:$A$57,0)),""))</f>
        <v/>
      </c>
      <c r="K543" s="0" t="str">
        <f aca="false">IF($F543="","",IFERROR(INDEX('Chart of Accounts'!$B$2:$B$57,MATCH($F543,'Chart of Accounts'!$A$2:$A$57,0)),""))</f>
        <v/>
      </c>
    </row>
    <row r="544" customFormat="false" ht="15" hidden="false" customHeight="false" outlineLevel="0" collapsed="false">
      <c r="A544" s="40"/>
      <c r="B544" s="22"/>
      <c r="C544" s="41"/>
      <c r="D544" s="22"/>
      <c r="E544" s="22"/>
      <c r="F544" s="22"/>
      <c r="G544" s="22"/>
      <c r="H544" s="0" t="str">
        <f aca="false">IF($A544="","",IF($D544="","9999 Uncategorized",$D544))</f>
        <v/>
      </c>
      <c r="I544" s="0" t="str">
        <f aca="false">IF($H544="","",IFERROR(INDEX('Chart of Accounts'!$C$2:$C$57,MATCH($H544,'Chart of Accounts'!$A$2:$A$57,0)),""))</f>
        <v/>
      </c>
      <c r="J544" s="0" t="str">
        <f aca="false">IF($H544="","",IFERROR(INDEX('Chart of Accounts'!$B$2:$B$57,MATCH($H544,'Chart of Accounts'!$A$2:$A$57,0)),""))</f>
        <v/>
      </c>
      <c r="K544" s="0" t="str">
        <f aca="false">IF($F544="","",IFERROR(INDEX('Chart of Accounts'!$B$2:$B$57,MATCH($F544,'Chart of Accounts'!$A$2:$A$57,0)),""))</f>
        <v/>
      </c>
    </row>
    <row r="545" customFormat="false" ht="15" hidden="false" customHeight="false" outlineLevel="0" collapsed="false">
      <c r="A545" s="40"/>
      <c r="B545" s="22"/>
      <c r="C545" s="41"/>
      <c r="D545" s="22"/>
      <c r="E545" s="22"/>
      <c r="F545" s="22"/>
      <c r="G545" s="22"/>
      <c r="H545" s="0" t="str">
        <f aca="false">IF($A545="","",IF($D545="","9999 Uncategorized",$D545))</f>
        <v/>
      </c>
      <c r="I545" s="0" t="str">
        <f aca="false">IF($H545="","",IFERROR(INDEX('Chart of Accounts'!$C$2:$C$57,MATCH($H545,'Chart of Accounts'!$A$2:$A$57,0)),""))</f>
        <v/>
      </c>
      <c r="J545" s="0" t="str">
        <f aca="false">IF($H545="","",IFERROR(INDEX('Chart of Accounts'!$B$2:$B$57,MATCH($H545,'Chart of Accounts'!$A$2:$A$57,0)),""))</f>
        <v/>
      </c>
      <c r="K545" s="0" t="str">
        <f aca="false">IF($F545="","",IFERROR(INDEX('Chart of Accounts'!$B$2:$B$57,MATCH($F545,'Chart of Accounts'!$A$2:$A$57,0)),""))</f>
        <v/>
      </c>
    </row>
    <row r="546" customFormat="false" ht="15" hidden="false" customHeight="false" outlineLevel="0" collapsed="false">
      <c r="A546" s="40"/>
      <c r="B546" s="22"/>
      <c r="C546" s="41"/>
      <c r="D546" s="22"/>
      <c r="E546" s="22"/>
      <c r="F546" s="22"/>
      <c r="G546" s="22"/>
      <c r="H546" s="0" t="str">
        <f aca="false">IF($A546="","",IF($D546="","9999 Uncategorized",$D546))</f>
        <v/>
      </c>
      <c r="I546" s="0" t="str">
        <f aca="false">IF($H546="","",IFERROR(INDEX('Chart of Accounts'!$C$2:$C$57,MATCH($H546,'Chart of Accounts'!$A$2:$A$57,0)),""))</f>
        <v/>
      </c>
      <c r="J546" s="0" t="str">
        <f aca="false">IF($H546="","",IFERROR(INDEX('Chart of Accounts'!$B$2:$B$57,MATCH($H546,'Chart of Accounts'!$A$2:$A$57,0)),""))</f>
        <v/>
      </c>
      <c r="K546" s="0" t="str">
        <f aca="false">IF($F546="","",IFERROR(INDEX('Chart of Accounts'!$B$2:$B$57,MATCH($F546,'Chart of Accounts'!$A$2:$A$57,0)),""))</f>
        <v/>
      </c>
    </row>
    <row r="547" customFormat="false" ht="15" hidden="false" customHeight="false" outlineLevel="0" collapsed="false">
      <c r="A547" s="40"/>
      <c r="B547" s="22"/>
      <c r="C547" s="41"/>
      <c r="D547" s="22"/>
      <c r="E547" s="22"/>
      <c r="F547" s="22"/>
      <c r="G547" s="22"/>
      <c r="H547" s="0" t="str">
        <f aca="false">IF($A547="","",IF($D547="","9999 Uncategorized",$D547))</f>
        <v/>
      </c>
      <c r="I547" s="0" t="str">
        <f aca="false">IF($H547="","",IFERROR(INDEX('Chart of Accounts'!$C$2:$C$57,MATCH($H547,'Chart of Accounts'!$A$2:$A$57,0)),""))</f>
        <v/>
      </c>
      <c r="J547" s="0" t="str">
        <f aca="false">IF($H547="","",IFERROR(INDEX('Chart of Accounts'!$B$2:$B$57,MATCH($H547,'Chart of Accounts'!$A$2:$A$57,0)),""))</f>
        <v/>
      </c>
      <c r="K547" s="0" t="str">
        <f aca="false">IF($F547="","",IFERROR(INDEX('Chart of Accounts'!$B$2:$B$57,MATCH($F547,'Chart of Accounts'!$A$2:$A$57,0)),""))</f>
        <v/>
      </c>
    </row>
    <row r="548" customFormat="false" ht="15" hidden="false" customHeight="false" outlineLevel="0" collapsed="false">
      <c r="A548" s="40"/>
      <c r="B548" s="22"/>
      <c r="C548" s="41"/>
      <c r="D548" s="22"/>
      <c r="E548" s="22"/>
      <c r="F548" s="22"/>
      <c r="G548" s="22"/>
      <c r="H548" s="0" t="str">
        <f aca="false">IF($A548="","",IF($D548="","9999 Uncategorized",$D548))</f>
        <v/>
      </c>
      <c r="I548" s="0" t="str">
        <f aca="false">IF($H548="","",IFERROR(INDEX('Chart of Accounts'!$C$2:$C$57,MATCH($H548,'Chart of Accounts'!$A$2:$A$57,0)),""))</f>
        <v/>
      </c>
      <c r="J548" s="0" t="str">
        <f aca="false">IF($H548="","",IFERROR(INDEX('Chart of Accounts'!$B$2:$B$57,MATCH($H548,'Chart of Accounts'!$A$2:$A$57,0)),""))</f>
        <v/>
      </c>
      <c r="K548" s="0" t="str">
        <f aca="false">IF($F548="","",IFERROR(INDEX('Chart of Accounts'!$B$2:$B$57,MATCH($F548,'Chart of Accounts'!$A$2:$A$57,0)),""))</f>
        <v/>
      </c>
    </row>
    <row r="549" customFormat="false" ht="15" hidden="false" customHeight="false" outlineLevel="0" collapsed="false">
      <c r="A549" s="40"/>
      <c r="B549" s="22"/>
      <c r="C549" s="41"/>
      <c r="D549" s="22"/>
      <c r="E549" s="22"/>
      <c r="F549" s="22"/>
      <c r="G549" s="22"/>
      <c r="H549" s="0" t="str">
        <f aca="false">IF($A549="","",IF($D549="","9999 Uncategorized",$D549))</f>
        <v/>
      </c>
      <c r="I549" s="0" t="str">
        <f aca="false">IF($H549="","",IFERROR(INDEX('Chart of Accounts'!$C$2:$C$57,MATCH($H549,'Chart of Accounts'!$A$2:$A$57,0)),""))</f>
        <v/>
      </c>
      <c r="J549" s="0" t="str">
        <f aca="false">IF($H549="","",IFERROR(INDEX('Chart of Accounts'!$B$2:$B$57,MATCH($H549,'Chart of Accounts'!$A$2:$A$57,0)),""))</f>
        <v/>
      </c>
      <c r="K549" s="0" t="str">
        <f aca="false">IF($F549="","",IFERROR(INDEX('Chart of Accounts'!$B$2:$B$57,MATCH($F549,'Chart of Accounts'!$A$2:$A$57,0)),""))</f>
        <v/>
      </c>
    </row>
    <row r="550" customFormat="false" ht="15" hidden="false" customHeight="false" outlineLevel="0" collapsed="false">
      <c r="A550" s="40"/>
      <c r="B550" s="22"/>
      <c r="C550" s="41"/>
      <c r="D550" s="22"/>
      <c r="E550" s="22"/>
      <c r="F550" s="22"/>
      <c r="G550" s="22"/>
      <c r="H550" s="0" t="str">
        <f aca="false">IF($A550="","",IF($D550="","9999 Uncategorized",$D550))</f>
        <v/>
      </c>
      <c r="I550" s="0" t="str">
        <f aca="false">IF($H550="","",IFERROR(INDEX('Chart of Accounts'!$C$2:$C$57,MATCH($H550,'Chart of Accounts'!$A$2:$A$57,0)),""))</f>
        <v/>
      </c>
      <c r="J550" s="0" t="str">
        <f aca="false">IF($H550="","",IFERROR(INDEX('Chart of Accounts'!$B$2:$B$57,MATCH($H550,'Chart of Accounts'!$A$2:$A$57,0)),""))</f>
        <v/>
      </c>
      <c r="K550" s="0" t="str">
        <f aca="false">IF($F550="","",IFERROR(INDEX('Chart of Accounts'!$B$2:$B$57,MATCH($F550,'Chart of Accounts'!$A$2:$A$57,0)),""))</f>
        <v/>
      </c>
    </row>
    <row r="551" customFormat="false" ht="15" hidden="false" customHeight="false" outlineLevel="0" collapsed="false">
      <c r="A551" s="40"/>
      <c r="B551" s="22"/>
      <c r="C551" s="41"/>
      <c r="D551" s="22"/>
      <c r="E551" s="22"/>
      <c r="F551" s="22"/>
      <c r="G551" s="22"/>
      <c r="H551" s="0" t="str">
        <f aca="false">IF($A551="","",IF($D551="","9999 Uncategorized",$D551))</f>
        <v/>
      </c>
      <c r="I551" s="0" t="str">
        <f aca="false">IF($H551="","",IFERROR(INDEX('Chart of Accounts'!$C$2:$C$57,MATCH($H551,'Chart of Accounts'!$A$2:$A$57,0)),""))</f>
        <v/>
      </c>
      <c r="J551" s="0" t="str">
        <f aca="false">IF($H551="","",IFERROR(INDEX('Chart of Accounts'!$B$2:$B$57,MATCH($H551,'Chart of Accounts'!$A$2:$A$57,0)),""))</f>
        <v/>
      </c>
      <c r="K551" s="0" t="str">
        <f aca="false">IF($F551="","",IFERROR(INDEX('Chart of Accounts'!$B$2:$B$57,MATCH($F551,'Chart of Accounts'!$A$2:$A$57,0)),""))</f>
        <v/>
      </c>
    </row>
    <row r="552" customFormat="false" ht="15" hidden="false" customHeight="false" outlineLevel="0" collapsed="false">
      <c r="A552" s="40"/>
      <c r="B552" s="22"/>
      <c r="C552" s="41"/>
      <c r="D552" s="22"/>
      <c r="E552" s="22"/>
      <c r="F552" s="22"/>
      <c r="G552" s="22"/>
      <c r="H552" s="0" t="str">
        <f aca="false">IF($A552="","",IF($D552="","9999 Uncategorized",$D552))</f>
        <v/>
      </c>
      <c r="I552" s="0" t="str">
        <f aca="false">IF($H552="","",IFERROR(INDEX('Chart of Accounts'!$C$2:$C$57,MATCH($H552,'Chart of Accounts'!$A$2:$A$57,0)),""))</f>
        <v/>
      </c>
      <c r="J552" s="0" t="str">
        <f aca="false">IF($H552="","",IFERROR(INDEX('Chart of Accounts'!$B$2:$B$57,MATCH($H552,'Chart of Accounts'!$A$2:$A$57,0)),""))</f>
        <v/>
      </c>
      <c r="K552" s="0" t="str">
        <f aca="false">IF($F552="","",IFERROR(INDEX('Chart of Accounts'!$B$2:$B$57,MATCH($F552,'Chart of Accounts'!$A$2:$A$57,0)),""))</f>
        <v/>
      </c>
    </row>
    <row r="553" customFormat="false" ht="15" hidden="false" customHeight="false" outlineLevel="0" collapsed="false">
      <c r="A553" s="40"/>
      <c r="B553" s="22"/>
      <c r="C553" s="41"/>
      <c r="D553" s="22"/>
      <c r="E553" s="22"/>
      <c r="F553" s="22"/>
      <c r="G553" s="22"/>
      <c r="H553" s="0" t="str">
        <f aca="false">IF($A553="","",IF($D553="","9999 Uncategorized",$D553))</f>
        <v/>
      </c>
      <c r="I553" s="0" t="str">
        <f aca="false">IF($H553="","",IFERROR(INDEX('Chart of Accounts'!$C$2:$C$57,MATCH($H553,'Chart of Accounts'!$A$2:$A$57,0)),""))</f>
        <v/>
      </c>
      <c r="J553" s="0" t="str">
        <f aca="false">IF($H553="","",IFERROR(INDEX('Chart of Accounts'!$B$2:$B$57,MATCH($H553,'Chart of Accounts'!$A$2:$A$57,0)),""))</f>
        <v/>
      </c>
      <c r="K553" s="0" t="str">
        <f aca="false">IF($F553="","",IFERROR(INDEX('Chart of Accounts'!$B$2:$B$57,MATCH($F553,'Chart of Accounts'!$A$2:$A$57,0)),""))</f>
        <v/>
      </c>
    </row>
    <row r="554" customFormat="false" ht="15" hidden="false" customHeight="false" outlineLevel="0" collapsed="false">
      <c r="A554" s="40"/>
      <c r="B554" s="22"/>
      <c r="C554" s="41"/>
      <c r="D554" s="22"/>
      <c r="E554" s="22"/>
      <c r="F554" s="22"/>
      <c r="G554" s="22"/>
      <c r="H554" s="0" t="str">
        <f aca="false">IF($A554="","",IF($D554="","9999 Uncategorized",$D554))</f>
        <v/>
      </c>
      <c r="I554" s="0" t="str">
        <f aca="false">IF($H554="","",IFERROR(INDEX('Chart of Accounts'!$C$2:$C$57,MATCH($H554,'Chart of Accounts'!$A$2:$A$57,0)),""))</f>
        <v/>
      </c>
      <c r="J554" s="0" t="str">
        <f aca="false">IF($H554="","",IFERROR(INDEX('Chart of Accounts'!$B$2:$B$57,MATCH($H554,'Chart of Accounts'!$A$2:$A$57,0)),""))</f>
        <v/>
      </c>
      <c r="K554" s="0" t="str">
        <f aca="false">IF($F554="","",IFERROR(INDEX('Chart of Accounts'!$B$2:$B$57,MATCH($F554,'Chart of Accounts'!$A$2:$A$57,0)),""))</f>
        <v/>
      </c>
    </row>
    <row r="555" customFormat="false" ht="15" hidden="false" customHeight="false" outlineLevel="0" collapsed="false">
      <c r="A555" s="40"/>
      <c r="B555" s="22"/>
      <c r="C555" s="41"/>
      <c r="D555" s="22"/>
      <c r="E555" s="22"/>
      <c r="F555" s="22"/>
      <c r="G555" s="22"/>
      <c r="H555" s="0" t="str">
        <f aca="false">IF($A555="","",IF($D555="","9999 Uncategorized",$D555))</f>
        <v/>
      </c>
      <c r="I555" s="0" t="str">
        <f aca="false">IF($H555="","",IFERROR(INDEX('Chart of Accounts'!$C$2:$C$57,MATCH($H555,'Chart of Accounts'!$A$2:$A$57,0)),""))</f>
        <v/>
      </c>
      <c r="J555" s="0" t="str">
        <f aca="false">IF($H555="","",IFERROR(INDEX('Chart of Accounts'!$B$2:$B$57,MATCH($H555,'Chart of Accounts'!$A$2:$A$57,0)),""))</f>
        <v/>
      </c>
      <c r="K555" s="0" t="str">
        <f aca="false">IF($F555="","",IFERROR(INDEX('Chart of Accounts'!$B$2:$B$57,MATCH($F555,'Chart of Accounts'!$A$2:$A$57,0)),""))</f>
        <v/>
      </c>
    </row>
    <row r="556" customFormat="false" ht="15" hidden="false" customHeight="false" outlineLevel="0" collapsed="false">
      <c r="A556" s="40"/>
      <c r="B556" s="22"/>
      <c r="C556" s="41"/>
      <c r="D556" s="22"/>
      <c r="E556" s="22"/>
      <c r="F556" s="22"/>
      <c r="G556" s="22"/>
      <c r="H556" s="0" t="str">
        <f aca="false">IF($A556="","",IF($D556="","9999 Uncategorized",$D556))</f>
        <v/>
      </c>
      <c r="I556" s="0" t="str">
        <f aca="false">IF($H556="","",IFERROR(INDEX('Chart of Accounts'!$C$2:$C$57,MATCH($H556,'Chart of Accounts'!$A$2:$A$57,0)),""))</f>
        <v/>
      </c>
      <c r="J556" s="0" t="str">
        <f aca="false">IF($H556="","",IFERROR(INDEX('Chart of Accounts'!$B$2:$B$57,MATCH($H556,'Chart of Accounts'!$A$2:$A$57,0)),""))</f>
        <v/>
      </c>
      <c r="K556" s="0" t="str">
        <f aca="false">IF($F556="","",IFERROR(INDEX('Chart of Accounts'!$B$2:$B$57,MATCH($F556,'Chart of Accounts'!$A$2:$A$57,0)),""))</f>
        <v/>
      </c>
    </row>
    <row r="557" customFormat="false" ht="15" hidden="false" customHeight="false" outlineLevel="0" collapsed="false">
      <c r="A557" s="40"/>
      <c r="B557" s="22"/>
      <c r="C557" s="41"/>
      <c r="D557" s="22"/>
      <c r="E557" s="22"/>
      <c r="F557" s="22"/>
      <c r="G557" s="22"/>
      <c r="H557" s="0" t="str">
        <f aca="false">IF($A557="","",IF($D557="","9999 Uncategorized",$D557))</f>
        <v/>
      </c>
      <c r="I557" s="0" t="str">
        <f aca="false">IF($H557="","",IFERROR(INDEX('Chart of Accounts'!$C$2:$C$57,MATCH($H557,'Chart of Accounts'!$A$2:$A$57,0)),""))</f>
        <v/>
      </c>
      <c r="J557" s="0" t="str">
        <f aca="false">IF($H557="","",IFERROR(INDEX('Chart of Accounts'!$B$2:$B$57,MATCH($H557,'Chart of Accounts'!$A$2:$A$57,0)),""))</f>
        <v/>
      </c>
      <c r="K557" s="0" t="str">
        <f aca="false">IF($F557="","",IFERROR(INDEX('Chart of Accounts'!$B$2:$B$57,MATCH($F557,'Chart of Accounts'!$A$2:$A$57,0)),""))</f>
        <v/>
      </c>
    </row>
    <row r="558" customFormat="false" ht="15" hidden="false" customHeight="false" outlineLevel="0" collapsed="false">
      <c r="A558" s="40"/>
      <c r="B558" s="22"/>
      <c r="C558" s="41"/>
      <c r="D558" s="22"/>
      <c r="E558" s="22"/>
      <c r="F558" s="22"/>
      <c r="G558" s="22"/>
      <c r="H558" s="0" t="str">
        <f aca="false">IF($A558="","",IF($D558="","9999 Uncategorized",$D558))</f>
        <v/>
      </c>
      <c r="I558" s="0" t="str">
        <f aca="false">IF($H558="","",IFERROR(INDEX('Chart of Accounts'!$C$2:$C$57,MATCH($H558,'Chart of Accounts'!$A$2:$A$57,0)),""))</f>
        <v/>
      </c>
      <c r="J558" s="0" t="str">
        <f aca="false">IF($H558="","",IFERROR(INDEX('Chart of Accounts'!$B$2:$B$57,MATCH($H558,'Chart of Accounts'!$A$2:$A$57,0)),""))</f>
        <v/>
      </c>
      <c r="K558" s="0" t="str">
        <f aca="false">IF($F558="","",IFERROR(INDEX('Chart of Accounts'!$B$2:$B$57,MATCH($F558,'Chart of Accounts'!$A$2:$A$57,0)),""))</f>
        <v/>
      </c>
    </row>
    <row r="559" customFormat="false" ht="15" hidden="false" customHeight="false" outlineLevel="0" collapsed="false">
      <c r="A559" s="40"/>
      <c r="B559" s="22"/>
      <c r="C559" s="41"/>
      <c r="D559" s="22"/>
      <c r="E559" s="22"/>
      <c r="F559" s="22"/>
      <c r="G559" s="22"/>
      <c r="H559" s="0" t="str">
        <f aca="false">IF($A559="","",IF($D559="","9999 Uncategorized",$D559))</f>
        <v/>
      </c>
      <c r="I559" s="0" t="str">
        <f aca="false">IF($H559="","",IFERROR(INDEX('Chart of Accounts'!$C$2:$C$57,MATCH($H559,'Chart of Accounts'!$A$2:$A$57,0)),""))</f>
        <v/>
      </c>
      <c r="J559" s="0" t="str">
        <f aca="false">IF($H559="","",IFERROR(INDEX('Chart of Accounts'!$B$2:$B$57,MATCH($H559,'Chart of Accounts'!$A$2:$A$57,0)),""))</f>
        <v/>
      </c>
      <c r="K559" s="0" t="str">
        <f aca="false">IF($F559="","",IFERROR(INDEX('Chart of Accounts'!$B$2:$B$57,MATCH($F559,'Chart of Accounts'!$A$2:$A$57,0)),""))</f>
        <v/>
      </c>
    </row>
    <row r="560" customFormat="false" ht="15" hidden="false" customHeight="false" outlineLevel="0" collapsed="false">
      <c r="A560" s="40"/>
      <c r="B560" s="22"/>
      <c r="C560" s="41"/>
      <c r="D560" s="22"/>
      <c r="E560" s="22"/>
      <c r="F560" s="22"/>
      <c r="G560" s="22"/>
      <c r="H560" s="0" t="str">
        <f aca="false">IF($A560="","",IF($D560="","9999 Uncategorized",$D560))</f>
        <v/>
      </c>
      <c r="I560" s="0" t="str">
        <f aca="false">IF($H560="","",IFERROR(INDEX('Chart of Accounts'!$C$2:$C$57,MATCH($H560,'Chart of Accounts'!$A$2:$A$57,0)),""))</f>
        <v/>
      </c>
      <c r="J560" s="0" t="str">
        <f aca="false">IF($H560="","",IFERROR(INDEX('Chart of Accounts'!$B$2:$B$57,MATCH($H560,'Chart of Accounts'!$A$2:$A$57,0)),""))</f>
        <v/>
      </c>
      <c r="K560" s="0" t="str">
        <f aca="false">IF($F560="","",IFERROR(INDEX('Chart of Accounts'!$B$2:$B$57,MATCH($F560,'Chart of Accounts'!$A$2:$A$57,0)),""))</f>
        <v/>
      </c>
    </row>
    <row r="561" customFormat="false" ht="15" hidden="false" customHeight="false" outlineLevel="0" collapsed="false">
      <c r="A561" s="40"/>
      <c r="B561" s="22"/>
      <c r="C561" s="41"/>
      <c r="D561" s="22"/>
      <c r="E561" s="22"/>
      <c r="F561" s="22"/>
      <c r="G561" s="22"/>
      <c r="H561" s="0" t="str">
        <f aca="false">IF($A561="","",IF($D561="","9999 Uncategorized",$D561))</f>
        <v/>
      </c>
      <c r="I561" s="0" t="str">
        <f aca="false">IF($H561="","",IFERROR(INDEX('Chart of Accounts'!$C$2:$C$57,MATCH($H561,'Chart of Accounts'!$A$2:$A$57,0)),""))</f>
        <v/>
      </c>
      <c r="J561" s="0" t="str">
        <f aca="false">IF($H561="","",IFERROR(INDEX('Chart of Accounts'!$B$2:$B$57,MATCH($H561,'Chart of Accounts'!$A$2:$A$57,0)),""))</f>
        <v/>
      </c>
      <c r="K561" s="0" t="str">
        <f aca="false">IF($F561="","",IFERROR(INDEX('Chart of Accounts'!$B$2:$B$57,MATCH($F561,'Chart of Accounts'!$A$2:$A$57,0)),""))</f>
        <v/>
      </c>
    </row>
    <row r="562" customFormat="false" ht="15" hidden="false" customHeight="false" outlineLevel="0" collapsed="false">
      <c r="A562" s="40"/>
      <c r="B562" s="22"/>
      <c r="C562" s="41"/>
      <c r="D562" s="22"/>
      <c r="E562" s="22"/>
      <c r="F562" s="22"/>
      <c r="G562" s="22"/>
      <c r="H562" s="0" t="str">
        <f aca="false">IF($A562="","",IF($D562="","9999 Uncategorized",$D562))</f>
        <v/>
      </c>
      <c r="I562" s="0" t="str">
        <f aca="false">IF($H562="","",IFERROR(INDEX('Chart of Accounts'!$C$2:$C$57,MATCH($H562,'Chart of Accounts'!$A$2:$A$57,0)),""))</f>
        <v/>
      </c>
      <c r="J562" s="0" t="str">
        <f aca="false">IF($H562="","",IFERROR(INDEX('Chart of Accounts'!$B$2:$B$57,MATCH($H562,'Chart of Accounts'!$A$2:$A$57,0)),""))</f>
        <v/>
      </c>
      <c r="K562" s="0" t="str">
        <f aca="false">IF($F562="","",IFERROR(INDEX('Chart of Accounts'!$B$2:$B$57,MATCH($F562,'Chart of Accounts'!$A$2:$A$57,0)),""))</f>
        <v/>
      </c>
    </row>
    <row r="563" customFormat="false" ht="15" hidden="false" customHeight="false" outlineLevel="0" collapsed="false">
      <c r="A563" s="40"/>
      <c r="B563" s="22"/>
      <c r="C563" s="41"/>
      <c r="D563" s="22"/>
      <c r="E563" s="22"/>
      <c r="F563" s="22"/>
      <c r="G563" s="22"/>
      <c r="H563" s="0" t="str">
        <f aca="false">IF($A563="","",IF($D563="","9999 Uncategorized",$D563))</f>
        <v/>
      </c>
      <c r="I563" s="0" t="str">
        <f aca="false">IF($H563="","",IFERROR(INDEX('Chart of Accounts'!$C$2:$C$57,MATCH($H563,'Chart of Accounts'!$A$2:$A$57,0)),""))</f>
        <v/>
      </c>
      <c r="J563" s="0" t="str">
        <f aca="false">IF($H563="","",IFERROR(INDEX('Chart of Accounts'!$B$2:$B$57,MATCH($H563,'Chart of Accounts'!$A$2:$A$57,0)),""))</f>
        <v/>
      </c>
      <c r="K563" s="0" t="str">
        <f aca="false">IF($F563="","",IFERROR(INDEX('Chart of Accounts'!$B$2:$B$57,MATCH($F563,'Chart of Accounts'!$A$2:$A$57,0)),""))</f>
        <v/>
      </c>
    </row>
    <row r="564" customFormat="false" ht="15" hidden="false" customHeight="false" outlineLevel="0" collapsed="false">
      <c r="A564" s="40"/>
      <c r="B564" s="22"/>
      <c r="C564" s="41"/>
      <c r="D564" s="22"/>
      <c r="E564" s="22"/>
      <c r="F564" s="22"/>
      <c r="G564" s="22"/>
      <c r="H564" s="0" t="str">
        <f aca="false">IF($A564="","",IF($D564="","9999 Uncategorized",$D564))</f>
        <v/>
      </c>
      <c r="I564" s="0" t="str">
        <f aca="false">IF($H564="","",IFERROR(INDEX('Chart of Accounts'!$C$2:$C$57,MATCH($H564,'Chart of Accounts'!$A$2:$A$57,0)),""))</f>
        <v/>
      </c>
      <c r="J564" s="0" t="str">
        <f aca="false">IF($H564="","",IFERROR(INDEX('Chart of Accounts'!$B$2:$B$57,MATCH($H564,'Chart of Accounts'!$A$2:$A$57,0)),""))</f>
        <v/>
      </c>
      <c r="K564" s="0" t="str">
        <f aca="false">IF($F564="","",IFERROR(INDEX('Chart of Accounts'!$B$2:$B$57,MATCH($F564,'Chart of Accounts'!$A$2:$A$57,0)),""))</f>
        <v/>
      </c>
    </row>
    <row r="565" customFormat="false" ht="15" hidden="false" customHeight="false" outlineLevel="0" collapsed="false">
      <c r="A565" s="40"/>
      <c r="B565" s="22"/>
      <c r="C565" s="41"/>
      <c r="D565" s="22"/>
      <c r="E565" s="22"/>
      <c r="F565" s="22"/>
      <c r="G565" s="22"/>
      <c r="H565" s="0" t="str">
        <f aca="false">IF($A565="","",IF($D565="","9999 Uncategorized",$D565))</f>
        <v/>
      </c>
      <c r="I565" s="0" t="str">
        <f aca="false">IF($H565="","",IFERROR(INDEX('Chart of Accounts'!$C$2:$C$57,MATCH($H565,'Chart of Accounts'!$A$2:$A$57,0)),""))</f>
        <v/>
      </c>
      <c r="J565" s="0" t="str">
        <f aca="false">IF($H565="","",IFERROR(INDEX('Chart of Accounts'!$B$2:$B$57,MATCH($H565,'Chart of Accounts'!$A$2:$A$57,0)),""))</f>
        <v/>
      </c>
      <c r="K565" s="0" t="str">
        <f aca="false">IF($F565="","",IFERROR(INDEX('Chart of Accounts'!$B$2:$B$57,MATCH($F565,'Chart of Accounts'!$A$2:$A$57,0)),""))</f>
        <v/>
      </c>
    </row>
    <row r="566" customFormat="false" ht="15" hidden="false" customHeight="false" outlineLevel="0" collapsed="false">
      <c r="A566" s="40"/>
      <c r="B566" s="22"/>
      <c r="C566" s="41"/>
      <c r="D566" s="22"/>
      <c r="E566" s="22"/>
      <c r="F566" s="22"/>
      <c r="G566" s="22"/>
      <c r="H566" s="0" t="str">
        <f aca="false">IF($A566="","",IF($D566="","9999 Uncategorized",$D566))</f>
        <v/>
      </c>
      <c r="I566" s="0" t="str">
        <f aca="false">IF($H566="","",IFERROR(INDEX('Chart of Accounts'!$C$2:$C$57,MATCH($H566,'Chart of Accounts'!$A$2:$A$57,0)),""))</f>
        <v/>
      </c>
      <c r="J566" s="0" t="str">
        <f aca="false">IF($H566="","",IFERROR(INDEX('Chart of Accounts'!$B$2:$B$57,MATCH($H566,'Chart of Accounts'!$A$2:$A$57,0)),""))</f>
        <v/>
      </c>
      <c r="K566" s="0" t="str">
        <f aca="false">IF($F566="","",IFERROR(INDEX('Chart of Accounts'!$B$2:$B$57,MATCH($F566,'Chart of Accounts'!$A$2:$A$57,0)),""))</f>
        <v/>
      </c>
    </row>
    <row r="567" customFormat="false" ht="15" hidden="false" customHeight="false" outlineLevel="0" collapsed="false">
      <c r="A567" s="40"/>
      <c r="B567" s="22"/>
      <c r="C567" s="41"/>
      <c r="D567" s="22"/>
      <c r="E567" s="22"/>
      <c r="F567" s="22"/>
      <c r="G567" s="22"/>
      <c r="H567" s="0" t="str">
        <f aca="false">IF($A567="","",IF($D567="","9999 Uncategorized",$D567))</f>
        <v/>
      </c>
      <c r="I567" s="0" t="str">
        <f aca="false">IF($H567="","",IFERROR(INDEX('Chart of Accounts'!$C$2:$C$57,MATCH($H567,'Chart of Accounts'!$A$2:$A$57,0)),""))</f>
        <v/>
      </c>
      <c r="J567" s="0" t="str">
        <f aca="false">IF($H567="","",IFERROR(INDEX('Chart of Accounts'!$B$2:$B$57,MATCH($H567,'Chart of Accounts'!$A$2:$A$57,0)),""))</f>
        <v/>
      </c>
      <c r="K567" s="0" t="str">
        <f aca="false">IF($F567="","",IFERROR(INDEX('Chart of Accounts'!$B$2:$B$57,MATCH($F567,'Chart of Accounts'!$A$2:$A$57,0)),""))</f>
        <v/>
      </c>
    </row>
    <row r="568" customFormat="false" ht="15" hidden="false" customHeight="false" outlineLevel="0" collapsed="false">
      <c r="A568" s="40"/>
      <c r="B568" s="22"/>
      <c r="C568" s="41"/>
      <c r="D568" s="22"/>
      <c r="E568" s="22"/>
      <c r="F568" s="22"/>
      <c r="G568" s="22"/>
      <c r="H568" s="0" t="str">
        <f aca="false">IF($A568="","",IF($D568="","9999 Uncategorized",$D568))</f>
        <v/>
      </c>
      <c r="I568" s="0" t="str">
        <f aca="false">IF($H568="","",IFERROR(INDEX('Chart of Accounts'!$C$2:$C$57,MATCH($H568,'Chart of Accounts'!$A$2:$A$57,0)),""))</f>
        <v/>
      </c>
      <c r="J568" s="0" t="str">
        <f aca="false">IF($H568="","",IFERROR(INDEX('Chart of Accounts'!$B$2:$B$57,MATCH($H568,'Chart of Accounts'!$A$2:$A$57,0)),""))</f>
        <v/>
      </c>
      <c r="K568" s="0" t="str">
        <f aca="false">IF($F568="","",IFERROR(INDEX('Chart of Accounts'!$B$2:$B$57,MATCH($F568,'Chart of Accounts'!$A$2:$A$57,0)),""))</f>
        <v/>
      </c>
    </row>
    <row r="569" customFormat="false" ht="15" hidden="false" customHeight="false" outlineLevel="0" collapsed="false">
      <c r="A569" s="40"/>
      <c r="B569" s="22"/>
      <c r="C569" s="41"/>
      <c r="D569" s="22"/>
      <c r="E569" s="22"/>
      <c r="F569" s="22"/>
      <c r="G569" s="22"/>
      <c r="H569" s="0" t="str">
        <f aca="false">IF($A569="","",IF($D569="","9999 Uncategorized",$D569))</f>
        <v/>
      </c>
      <c r="I569" s="0" t="str">
        <f aca="false">IF($H569="","",IFERROR(INDEX('Chart of Accounts'!$C$2:$C$57,MATCH($H569,'Chart of Accounts'!$A$2:$A$57,0)),""))</f>
        <v/>
      </c>
      <c r="J569" s="0" t="str">
        <f aca="false">IF($H569="","",IFERROR(INDEX('Chart of Accounts'!$B$2:$B$57,MATCH($H569,'Chart of Accounts'!$A$2:$A$57,0)),""))</f>
        <v/>
      </c>
      <c r="K569" s="0" t="str">
        <f aca="false">IF($F569="","",IFERROR(INDEX('Chart of Accounts'!$B$2:$B$57,MATCH($F569,'Chart of Accounts'!$A$2:$A$57,0)),""))</f>
        <v/>
      </c>
    </row>
    <row r="570" customFormat="false" ht="15" hidden="false" customHeight="false" outlineLevel="0" collapsed="false">
      <c r="A570" s="40"/>
      <c r="B570" s="22"/>
      <c r="C570" s="41"/>
      <c r="D570" s="22"/>
      <c r="E570" s="22"/>
      <c r="F570" s="22"/>
      <c r="G570" s="22"/>
      <c r="H570" s="0" t="str">
        <f aca="false">IF($A570="","",IF($D570="","9999 Uncategorized",$D570))</f>
        <v/>
      </c>
      <c r="I570" s="0" t="str">
        <f aca="false">IF($H570="","",IFERROR(INDEX('Chart of Accounts'!$C$2:$C$57,MATCH($H570,'Chart of Accounts'!$A$2:$A$57,0)),""))</f>
        <v/>
      </c>
      <c r="J570" s="0" t="str">
        <f aca="false">IF($H570="","",IFERROR(INDEX('Chart of Accounts'!$B$2:$B$57,MATCH($H570,'Chart of Accounts'!$A$2:$A$57,0)),""))</f>
        <v/>
      </c>
      <c r="K570" s="0" t="str">
        <f aca="false">IF($F570="","",IFERROR(INDEX('Chart of Accounts'!$B$2:$B$57,MATCH($F570,'Chart of Accounts'!$A$2:$A$57,0)),""))</f>
        <v/>
      </c>
    </row>
    <row r="571" customFormat="false" ht="15" hidden="false" customHeight="false" outlineLevel="0" collapsed="false">
      <c r="A571" s="40"/>
      <c r="B571" s="22"/>
      <c r="C571" s="41"/>
      <c r="D571" s="22"/>
      <c r="E571" s="22"/>
      <c r="F571" s="22"/>
      <c r="G571" s="22"/>
      <c r="H571" s="0" t="str">
        <f aca="false">IF($A571="","",IF($D571="","9999 Uncategorized",$D571))</f>
        <v/>
      </c>
      <c r="I571" s="0" t="str">
        <f aca="false">IF($H571="","",IFERROR(INDEX('Chart of Accounts'!$C$2:$C$57,MATCH($H571,'Chart of Accounts'!$A$2:$A$57,0)),""))</f>
        <v/>
      </c>
      <c r="J571" s="0" t="str">
        <f aca="false">IF($H571="","",IFERROR(INDEX('Chart of Accounts'!$B$2:$B$57,MATCH($H571,'Chart of Accounts'!$A$2:$A$57,0)),""))</f>
        <v/>
      </c>
      <c r="K571" s="0" t="str">
        <f aca="false">IF($F571="","",IFERROR(INDEX('Chart of Accounts'!$B$2:$B$57,MATCH($F571,'Chart of Accounts'!$A$2:$A$57,0)),""))</f>
        <v/>
      </c>
    </row>
    <row r="572" customFormat="false" ht="15" hidden="false" customHeight="false" outlineLevel="0" collapsed="false">
      <c r="A572" s="40"/>
      <c r="B572" s="22"/>
      <c r="C572" s="41"/>
      <c r="D572" s="22"/>
      <c r="E572" s="22"/>
      <c r="F572" s="22"/>
      <c r="G572" s="22"/>
      <c r="H572" s="0" t="str">
        <f aca="false">IF($A572="","",IF($D572="","9999 Uncategorized",$D572))</f>
        <v/>
      </c>
      <c r="I572" s="0" t="str">
        <f aca="false">IF($H572="","",IFERROR(INDEX('Chart of Accounts'!$C$2:$C$57,MATCH($H572,'Chart of Accounts'!$A$2:$A$57,0)),""))</f>
        <v/>
      </c>
      <c r="J572" s="0" t="str">
        <f aca="false">IF($H572="","",IFERROR(INDEX('Chart of Accounts'!$B$2:$B$57,MATCH($H572,'Chart of Accounts'!$A$2:$A$57,0)),""))</f>
        <v/>
      </c>
      <c r="K572" s="0" t="str">
        <f aca="false">IF($F572="","",IFERROR(INDEX('Chart of Accounts'!$B$2:$B$57,MATCH($F572,'Chart of Accounts'!$A$2:$A$57,0)),""))</f>
        <v/>
      </c>
    </row>
    <row r="573" customFormat="false" ht="15" hidden="false" customHeight="false" outlineLevel="0" collapsed="false">
      <c r="A573" s="40"/>
      <c r="B573" s="22"/>
      <c r="C573" s="41"/>
      <c r="D573" s="22"/>
      <c r="E573" s="22"/>
      <c r="F573" s="22"/>
      <c r="G573" s="22"/>
      <c r="H573" s="0" t="str">
        <f aca="false">IF($A573="","",IF($D573="","9999 Uncategorized",$D573))</f>
        <v/>
      </c>
      <c r="I573" s="0" t="str">
        <f aca="false">IF($H573="","",IFERROR(INDEX('Chart of Accounts'!$C$2:$C$57,MATCH($H573,'Chart of Accounts'!$A$2:$A$57,0)),""))</f>
        <v/>
      </c>
      <c r="J573" s="0" t="str">
        <f aca="false">IF($H573="","",IFERROR(INDEX('Chart of Accounts'!$B$2:$B$57,MATCH($H573,'Chart of Accounts'!$A$2:$A$57,0)),""))</f>
        <v/>
      </c>
      <c r="K573" s="0" t="str">
        <f aca="false">IF($F573="","",IFERROR(INDEX('Chart of Accounts'!$B$2:$B$57,MATCH($F573,'Chart of Accounts'!$A$2:$A$57,0)),""))</f>
        <v/>
      </c>
    </row>
    <row r="574" customFormat="false" ht="15" hidden="false" customHeight="false" outlineLevel="0" collapsed="false">
      <c r="A574" s="40"/>
      <c r="B574" s="22"/>
      <c r="C574" s="41"/>
      <c r="D574" s="22"/>
      <c r="E574" s="22"/>
      <c r="F574" s="22"/>
      <c r="G574" s="22"/>
      <c r="H574" s="0" t="str">
        <f aca="false">IF($A574="","",IF($D574="","9999 Uncategorized",$D574))</f>
        <v/>
      </c>
      <c r="I574" s="0" t="str">
        <f aca="false">IF($H574="","",IFERROR(INDEX('Chart of Accounts'!$C$2:$C$57,MATCH($H574,'Chart of Accounts'!$A$2:$A$57,0)),""))</f>
        <v/>
      </c>
      <c r="J574" s="0" t="str">
        <f aca="false">IF($H574="","",IFERROR(INDEX('Chart of Accounts'!$B$2:$B$57,MATCH($H574,'Chart of Accounts'!$A$2:$A$57,0)),""))</f>
        <v/>
      </c>
      <c r="K574" s="0" t="str">
        <f aca="false">IF($F574="","",IFERROR(INDEX('Chart of Accounts'!$B$2:$B$57,MATCH($F574,'Chart of Accounts'!$A$2:$A$57,0)),""))</f>
        <v/>
      </c>
    </row>
    <row r="575" customFormat="false" ht="15" hidden="false" customHeight="false" outlineLevel="0" collapsed="false">
      <c r="A575" s="40"/>
      <c r="B575" s="22"/>
      <c r="C575" s="41"/>
      <c r="D575" s="22"/>
      <c r="E575" s="22"/>
      <c r="F575" s="22"/>
      <c r="G575" s="22"/>
      <c r="H575" s="0" t="str">
        <f aca="false">IF($A575="","",IF($D575="","9999 Uncategorized",$D575))</f>
        <v/>
      </c>
      <c r="I575" s="0" t="str">
        <f aca="false">IF($H575="","",IFERROR(INDEX('Chart of Accounts'!$C$2:$C$57,MATCH($H575,'Chart of Accounts'!$A$2:$A$57,0)),""))</f>
        <v/>
      </c>
      <c r="J575" s="0" t="str">
        <f aca="false">IF($H575="","",IFERROR(INDEX('Chart of Accounts'!$B$2:$B$57,MATCH($H575,'Chart of Accounts'!$A$2:$A$57,0)),""))</f>
        <v/>
      </c>
      <c r="K575" s="0" t="str">
        <f aca="false">IF($F575="","",IFERROR(INDEX('Chart of Accounts'!$B$2:$B$57,MATCH($F575,'Chart of Accounts'!$A$2:$A$57,0)),""))</f>
        <v/>
      </c>
    </row>
    <row r="576" customFormat="false" ht="15" hidden="false" customHeight="false" outlineLevel="0" collapsed="false">
      <c r="A576" s="40"/>
      <c r="B576" s="22"/>
      <c r="C576" s="41"/>
      <c r="D576" s="22"/>
      <c r="E576" s="22"/>
      <c r="F576" s="22"/>
      <c r="G576" s="22"/>
      <c r="H576" s="0" t="str">
        <f aca="false">IF($A576="","",IF($D576="","9999 Uncategorized",$D576))</f>
        <v/>
      </c>
      <c r="I576" s="0" t="str">
        <f aca="false">IF($H576="","",IFERROR(INDEX('Chart of Accounts'!$C$2:$C$57,MATCH($H576,'Chart of Accounts'!$A$2:$A$57,0)),""))</f>
        <v/>
      </c>
      <c r="J576" s="0" t="str">
        <f aca="false">IF($H576="","",IFERROR(INDEX('Chart of Accounts'!$B$2:$B$57,MATCH($H576,'Chart of Accounts'!$A$2:$A$57,0)),""))</f>
        <v/>
      </c>
      <c r="K576" s="0" t="str">
        <f aca="false">IF($F576="","",IFERROR(INDEX('Chart of Accounts'!$B$2:$B$57,MATCH($F576,'Chart of Accounts'!$A$2:$A$57,0)),""))</f>
        <v/>
      </c>
    </row>
    <row r="577" customFormat="false" ht="15" hidden="false" customHeight="false" outlineLevel="0" collapsed="false">
      <c r="A577" s="40"/>
      <c r="B577" s="22"/>
      <c r="C577" s="41"/>
      <c r="D577" s="22"/>
      <c r="E577" s="22"/>
      <c r="F577" s="22"/>
      <c r="G577" s="22"/>
      <c r="H577" s="0" t="str">
        <f aca="false">IF($A577="","",IF($D577="","9999 Uncategorized",$D577))</f>
        <v/>
      </c>
      <c r="I577" s="0" t="str">
        <f aca="false">IF($H577="","",IFERROR(INDEX('Chart of Accounts'!$C$2:$C$57,MATCH($H577,'Chart of Accounts'!$A$2:$A$57,0)),""))</f>
        <v/>
      </c>
      <c r="J577" s="0" t="str">
        <f aca="false">IF($H577="","",IFERROR(INDEX('Chart of Accounts'!$B$2:$B$57,MATCH($H577,'Chart of Accounts'!$A$2:$A$57,0)),""))</f>
        <v/>
      </c>
      <c r="K577" s="0" t="str">
        <f aca="false">IF($F577="","",IFERROR(INDEX('Chart of Accounts'!$B$2:$B$57,MATCH($F577,'Chart of Accounts'!$A$2:$A$57,0)),""))</f>
        <v/>
      </c>
    </row>
    <row r="578" customFormat="false" ht="15" hidden="false" customHeight="false" outlineLevel="0" collapsed="false">
      <c r="A578" s="40"/>
      <c r="B578" s="22"/>
      <c r="C578" s="41"/>
      <c r="D578" s="22"/>
      <c r="E578" s="22"/>
      <c r="F578" s="22"/>
      <c r="G578" s="22"/>
      <c r="H578" s="0" t="str">
        <f aca="false">IF($A578="","",IF($D578="","9999 Uncategorized",$D578))</f>
        <v/>
      </c>
      <c r="I578" s="0" t="str">
        <f aca="false">IF($H578="","",IFERROR(INDEX('Chart of Accounts'!$C$2:$C$57,MATCH($H578,'Chart of Accounts'!$A$2:$A$57,0)),""))</f>
        <v/>
      </c>
      <c r="J578" s="0" t="str">
        <f aca="false">IF($H578="","",IFERROR(INDEX('Chart of Accounts'!$B$2:$B$57,MATCH($H578,'Chart of Accounts'!$A$2:$A$57,0)),""))</f>
        <v/>
      </c>
      <c r="K578" s="0" t="str">
        <f aca="false">IF($F578="","",IFERROR(INDEX('Chart of Accounts'!$B$2:$B$57,MATCH($F578,'Chart of Accounts'!$A$2:$A$57,0)),""))</f>
        <v/>
      </c>
    </row>
    <row r="579" customFormat="false" ht="15" hidden="false" customHeight="false" outlineLevel="0" collapsed="false">
      <c r="A579" s="40"/>
      <c r="B579" s="22"/>
      <c r="C579" s="41"/>
      <c r="D579" s="22"/>
      <c r="E579" s="22"/>
      <c r="F579" s="22"/>
      <c r="G579" s="22"/>
      <c r="H579" s="0" t="str">
        <f aca="false">IF($A579="","",IF($D579="","9999 Uncategorized",$D579))</f>
        <v/>
      </c>
      <c r="I579" s="0" t="str">
        <f aca="false">IF($H579="","",IFERROR(INDEX('Chart of Accounts'!$C$2:$C$57,MATCH($H579,'Chart of Accounts'!$A$2:$A$57,0)),""))</f>
        <v/>
      </c>
      <c r="J579" s="0" t="str">
        <f aca="false">IF($H579="","",IFERROR(INDEX('Chart of Accounts'!$B$2:$B$57,MATCH($H579,'Chart of Accounts'!$A$2:$A$57,0)),""))</f>
        <v/>
      </c>
      <c r="K579" s="0" t="str">
        <f aca="false">IF($F579="","",IFERROR(INDEX('Chart of Accounts'!$B$2:$B$57,MATCH($F579,'Chart of Accounts'!$A$2:$A$57,0)),""))</f>
        <v/>
      </c>
    </row>
    <row r="580" customFormat="false" ht="15" hidden="false" customHeight="false" outlineLevel="0" collapsed="false">
      <c r="A580" s="40"/>
      <c r="B580" s="22"/>
      <c r="C580" s="41"/>
      <c r="D580" s="22"/>
      <c r="E580" s="22"/>
      <c r="F580" s="22"/>
      <c r="G580" s="22"/>
      <c r="H580" s="0" t="str">
        <f aca="false">IF($A580="","",IF($D580="","9999 Uncategorized",$D580))</f>
        <v/>
      </c>
      <c r="I580" s="0" t="str">
        <f aca="false">IF($H580="","",IFERROR(INDEX('Chart of Accounts'!$C$2:$C$57,MATCH($H580,'Chart of Accounts'!$A$2:$A$57,0)),""))</f>
        <v/>
      </c>
      <c r="J580" s="0" t="str">
        <f aca="false">IF($H580="","",IFERROR(INDEX('Chart of Accounts'!$B$2:$B$57,MATCH($H580,'Chart of Accounts'!$A$2:$A$57,0)),""))</f>
        <v/>
      </c>
      <c r="K580" s="0" t="str">
        <f aca="false">IF($F580="","",IFERROR(INDEX('Chart of Accounts'!$B$2:$B$57,MATCH($F580,'Chart of Accounts'!$A$2:$A$57,0)),""))</f>
        <v/>
      </c>
    </row>
    <row r="581" customFormat="false" ht="15" hidden="false" customHeight="false" outlineLevel="0" collapsed="false">
      <c r="A581" s="40"/>
      <c r="B581" s="22"/>
      <c r="C581" s="41"/>
      <c r="D581" s="22"/>
      <c r="E581" s="22"/>
      <c r="F581" s="22"/>
      <c r="G581" s="22"/>
      <c r="H581" s="0" t="str">
        <f aca="false">IF($A581="","",IF($D581="","9999 Uncategorized",$D581))</f>
        <v/>
      </c>
      <c r="I581" s="0" t="str">
        <f aca="false">IF($H581="","",IFERROR(INDEX('Chart of Accounts'!$C$2:$C$57,MATCH($H581,'Chart of Accounts'!$A$2:$A$57,0)),""))</f>
        <v/>
      </c>
      <c r="J581" s="0" t="str">
        <f aca="false">IF($H581="","",IFERROR(INDEX('Chart of Accounts'!$B$2:$B$57,MATCH($H581,'Chart of Accounts'!$A$2:$A$57,0)),""))</f>
        <v/>
      </c>
      <c r="K581" s="0" t="str">
        <f aca="false">IF($F581="","",IFERROR(INDEX('Chart of Accounts'!$B$2:$B$57,MATCH($F581,'Chart of Accounts'!$A$2:$A$57,0)),""))</f>
        <v/>
      </c>
    </row>
    <row r="582" customFormat="false" ht="15" hidden="false" customHeight="false" outlineLevel="0" collapsed="false">
      <c r="A582" s="40"/>
      <c r="B582" s="22"/>
      <c r="C582" s="41"/>
      <c r="D582" s="22"/>
      <c r="E582" s="22"/>
      <c r="F582" s="22"/>
      <c r="G582" s="22"/>
      <c r="H582" s="0" t="str">
        <f aca="false">IF($A582="","",IF($D582="","9999 Uncategorized",$D582))</f>
        <v/>
      </c>
      <c r="I582" s="0" t="str">
        <f aca="false">IF($H582="","",IFERROR(INDEX('Chart of Accounts'!$C$2:$C$57,MATCH($H582,'Chart of Accounts'!$A$2:$A$57,0)),""))</f>
        <v/>
      </c>
      <c r="J582" s="0" t="str">
        <f aca="false">IF($H582="","",IFERROR(INDEX('Chart of Accounts'!$B$2:$B$57,MATCH($H582,'Chart of Accounts'!$A$2:$A$57,0)),""))</f>
        <v/>
      </c>
      <c r="K582" s="0" t="str">
        <f aca="false">IF($F582="","",IFERROR(INDEX('Chart of Accounts'!$B$2:$B$57,MATCH($F582,'Chart of Accounts'!$A$2:$A$57,0)),""))</f>
        <v/>
      </c>
    </row>
    <row r="583" customFormat="false" ht="15" hidden="false" customHeight="false" outlineLevel="0" collapsed="false">
      <c r="A583" s="40"/>
      <c r="B583" s="22"/>
      <c r="C583" s="41"/>
      <c r="D583" s="22"/>
      <c r="E583" s="22"/>
      <c r="F583" s="22"/>
      <c r="G583" s="22"/>
      <c r="H583" s="0" t="str">
        <f aca="false">IF($A583="","",IF($D583="","9999 Uncategorized",$D583))</f>
        <v/>
      </c>
      <c r="I583" s="0" t="str">
        <f aca="false">IF($H583="","",IFERROR(INDEX('Chart of Accounts'!$C$2:$C$57,MATCH($H583,'Chart of Accounts'!$A$2:$A$57,0)),""))</f>
        <v/>
      </c>
      <c r="J583" s="0" t="str">
        <f aca="false">IF($H583="","",IFERROR(INDEX('Chart of Accounts'!$B$2:$B$57,MATCH($H583,'Chart of Accounts'!$A$2:$A$57,0)),""))</f>
        <v/>
      </c>
      <c r="K583" s="0" t="str">
        <f aca="false">IF($F583="","",IFERROR(INDEX('Chart of Accounts'!$B$2:$B$57,MATCH($F583,'Chart of Accounts'!$A$2:$A$57,0)),""))</f>
        <v/>
      </c>
    </row>
    <row r="584" customFormat="false" ht="15" hidden="false" customHeight="false" outlineLevel="0" collapsed="false">
      <c r="A584" s="40"/>
      <c r="B584" s="22"/>
      <c r="C584" s="41"/>
      <c r="D584" s="22"/>
      <c r="E584" s="22"/>
      <c r="F584" s="22"/>
      <c r="G584" s="22"/>
      <c r="H584" s="0" t="str">
        <f aca="false">IF($A584="","",IF($D584="","9999 Uncategorized",$D584))</f>
        <v/>
      </c>
      <c r="I584" s="0" t="str">
        <f aca="false">IF($H584="","",IFERROR(INDEX('Chart of Accounts'!$C$2:$C$57,MATCH($H584,'Chart of Accounts'!$A$2:$A$57,0)),""))</f>
        <v/>
      </c>
      <c r="J584" s="0" t="str">
        <f aca="false">IF($H584="","",IFERROR(INDEX('Chart of Accounts'!$B$2:$B$57,MATCH($H584,'Chart of Accounts'!$A$2:$A$57,0)),""))</f>
        <v/>
      </c>
      <c r="K584" s="0" t="str">
        <f aca="false">IF($F584="","",IFERROR(INDEX('Chart of Accounts'!$B$2:$B$57,MATCH($F584,'Chart of Accounts'!$A$2:$A$57,0)),""))</f>
        <v/>
      </c>
    </row>
    <row r="585" customFormat="false" ht="15" hidden="false" customHeight="false" outlineLevel="0" collapsed="false">
      <c r="A585" s="40"/>
      <c r="B585" s="22"/>
      <c r="C585" s="41"/>
      <c r="D585" s="22"/>
      <c r="E585" s="22"/>
      <c r="F585" s="22"/>
      <c r="G585" s="22"/>
      <c r="H585" s="0" t="str">
        <f aca="false">IF($A585="","",IF($D585="","9999 Uncategorized",$D585))</f>
        <v/>
      </c>
      <c r="I585" s="0" t="str">
        <f aca="false">IF($H585="","",IFERROR(INDEX('Chart of Accounts'!$C$2:$C$57,MATCH($H585,'Chart of Accounts'!$A$2:$A$57,0)),""))</f>
        <v/>
      </c>
      <c r="J585" s="0" t="str">
        <f aca="false">IF($H585="","",IFERROR(INDEX('Chart of Accounts'!$B$2:$B$57,MATCH($H585,'Chart of Accounts'!$A$2:$A$57,0)),""))</f>
        <v/>
      </c>
      <c r="K585" s="0" t="str">
        <f aca="false">IF($F585="","",IFERROR(INDEX('Chart of Accounts'!$B$2:$B$57,MATCH($F585,'Chart of Accounts'!$A$2:$A$57,0)),""))</f>
        <v/>
      </c>
    </row>
    <row r="586" customFormat="false" ht="15" hidden="false" customHeight="false" outlineLevel="0" collapsed="false">
      <c r="A586" s="40"/>
      <c r="B586" s="22"/>
      <c r="C586" s="41"/>
      <c r="D586" s="22"/>
      <c r="E586" s="22"/>
      <c r="F586" s="22"/>
      <c r="G586" s="22"/>
      <c r="H586" s="0" t="str">
        <f aca="false">IF($A586="","",IF($D586="","9999 Uncategorized",$D586))</f>
        <v/>
      </c>
      <c r="I586" s="0" t="str">
        <f aca="false">IF($H586="","",IFERROR(INDEX('Chart of Accounts'!$C$2:$C$57,MATCH($H586,'Chart of Accounts'!$A$2:$A$57,0)),""))</f>
        <v/>
      </c>
      <c r="J586" s="0" t="str">
        <f aca="false">IF($H586="","",IFERROR(INDEX('Chart of Accounts'!$B$2:$B$57,MATCH($H586,'Chart of Accounts'!$A$2:$A$57,0)),""))</f>
        <v/>
      </c>
      <c r="K586" s="0" t="str">
        <f aca="false">IF($F586="","",IFERROR(INDEX('Chart of Accounts'!$B$2:$B$57,MATCH($F586,'Chart of Accounts'!$A$2:$A$57,0)),""))</f>
        <v/>
      </c>
    </row>
    <row r="587" customFormat="false" ht="15" hidden="false" customHeight="false" outlineLevel="0" collapsed="false">
      <c r="A587" s="40"/>
      <c r="B587" s="22"/>
      <c r="C587" s="41"/>
      <c r="D587" s="22"/>
      <c r="E587" s="22"/>
      <c r="F587" s="22"/>
      <c r="G587" s="22"/>
      <c r="H587" s="0" t="str">
        <f aca="false">IF($A587="","",IF($D587="","9999 Uncategorized",$D587))</f>
        <v/>
      </c>
      <c r="I587" s="0" t="str">
        <f aca="false">IF($H587="","",IFERROR(INDEX('Chart of Accounts'!$C$2:$C$57,MATCH($H587,'Chart of Accounts'!$A$2:$A$57,0)),""))</f>
        <v/>
      </c>
      <c r="J587" s="0" t="str">
        <f aca="false">IF($H587="","",IFERROR(INDEX('Chart of Accounts'!$B$2:$B$57,MATCH($H587,'Chart of Accounts'!$A$2:$A$57,0)),""))</f>
        <v/>
      </c>
      <c r="K587" s="0" t="str">
        <f aca="false">IF($F587="","",IFERROR(INDEX('Chart of Accounts'!$B$2:$B$57,MATCH($F587,'Chart of Accounts'!$A$2:$A$57,0)),""))</f>
        <v/>
      </c>
    </row>
    <row r="588" customFormat="false" ht="15" hidden="false" customHeight="false" outlineLevel="0" collapsed="false">
      <c r="A588" s="40"/>
      <c r="B588" s="22"/>
      <c r="C588" s="41"/>
      <c r="D588" s="22"/>
      <c r="E588" s="22"/>
      <c r="F588" s="22"/>
      <c r="G588" s="22"/>
      <c r="H588" s="0" t="str">
        <f aca="false">IF($A588="","",IF($D588="","9999 Uncategorized",$D588))</f>
        <v/>
      </c>
      <c r="I588" s="0" t="str">
        <f aca="false">IF($H588="","",IFERROR(INDEX('Chart of Accounts'!$C$2:$C$57,MATCH($H588,'Chart of Accounts'!$A$2:$A$57,0)),""))</f>
        <v/>
      </c>
      <c r="J588" s="0" t="str">
        <f aca="false">IF($H588="","",IFERROR(INDEX('Chart of Accounts'!$B$2:$B$57,MATCH($H588,'Chart of Accounts'!$A$2:$A$57,0)),""))</f>
        <v/>
      </c>
      <c r="K588" s="0" t="str">
        <f aca="false">IF($F588="","",IFERROR(INDEX('Chart of Accounts'!$B$2:$B$57,MATCH($F588,'Chart of Accounts'!$A$2:$A$57,0)),""))</f>
        <v/>
      </c>
    </row>
    <row r="589" customFormat="false" ht="15" hidden="false" customHeight="false" outlineLevel="0" collapsed="false">
      <c r="A589" s="40"/>
      <c r="B589" s="22"/>
      <c r="C589" s="41"/>
      <c r="D589" s="22"/>
      <c r="E589" s="22"/>
      <c r="F589" s="22"/>
      <c r="G589" s="22"/>
      <c r="H589" s="0" t="str">
        <f aca="false">IF($A589="","",IF($D589="","9999 Uncategorized",$D589))</f>
        <v/>
      </c>
      <c r="I589" s="0" t="str">
        <f aca="false">IF($H589="","",IFERROR(INDEX('Chart of Accounts'!$C$2:$C$57,MATCH($H589,'Chart of Accounts'!$A$2:$A$57,0)),""))</f>
        <v/>
      </c>
      <c r="J589" s="0" t="str">
        <f aca="false">IF($H589="","",IFERROR(INDEX('Chart of Accounts'!$B$2:$B$57,MATCH($H589,'Chart of Accounts'!$A$2:$A$57,0)),""))</f>
        <v/>
      </c>
      <c r="K589" s="0" t="str">
        <f aca="false">IF($F589="","",IFERROR(INDEX('Chart of Accounts'!$B$2:$B$57,MATCH($F589,'Chart of Accounts'!$A$2:$A$57,0)),""))</f>
        <v/>
      </c>
    </row>
    <row r="590" customFormat="false" ht="15" hidden="false" customHeight="false" outlineLevel="0" collapsed="false">
      <c r="A590" s="40"/>
      <c r="B590" s="22"/>
      <c r="C590" s="41"/>
      <c r="D590" s="22"/>
      <c r="E590" s="22"/>
      <c r="F590" s="22"/>
      <c r="G590" s="22"/>
      <c r="H590" s="0" t="str">
        <f aca="false">IF($A590="","",IF($D590="","9999 Uncategorized",$D590))</f>
        <v/>
      </c>
      <c r="I590" s="0" t="str">
        <f aca="false">IF($H590="","",IFERROR(INDEX('Chart of Accounts'!$C$2:$C$57,MATCH($H590,'Chart of Accounts'!$A$2:$A$57,0)),""))</f>
        <v/>
      </c>
      <c r="J590" s="0" t="str">
        <f aca="false">IF($H590="","",IFERROR(INDEX('Chart of Accounts'!$B$2:$B$57,MATCH($H590,'Chart of Accounts'!$A$2:$A$57,0)),""))</f>
        <v/>
      </c>
      <c r="K590" s="0" t="str">
        <f aca="false">IF($F590="","",IFERROR(INDEX('Chart of Accounts'!$B$2:$B$57,MATCH($F590,'Chart of Accounts'!$A$2:$A$57,0)),""))</f>
        <v/>
      </c>
    </row>
    <row r="591" customFormat="false" ht="15" hidden="false" customHeight="false" outlineLevel="0" collapsed="false">
      <c r="A591" s="40"/>
      <c r="B591" s="22"/>
      <c r="C591" s="41"/>
      <c r="D591" s="22"/>
      <c r="E591" s="22"/>
      <c r="F591" s="22"/>
      <c r="G591" s="22"/>
      <c r="H591" s="0" t="str">
        <f aca="false">IF($A591="","",IF($D591="","9999 Uncategorized",$D591))</f>
        <v/>
      </c>
      <c r="I591" s="0" t="str">
        <f aca="false">IF($H591="","",IFERROR(INDEX('Chart of Accounts'!$C$2:$C$57,MATCH($H591,'Chart of Accounts'!$A$2:$A$57,0)),""))</f>
        <v/>
      </c>
      <c r="J591" s="0" t="str">
        <f aca="false">IF($H591="","",IFERROR(INDEX('Chart of Accounts'!$B$2:$B$57,MATCH($H591,'Chart of Accounts'!$A$2:$A$57,0)),""))</f>
        <v/>
      </c>
      <c r="K591" s="0" t="str">
        <f aca="false">IF($F591="","",IFERROR(INDEX('Chart of Accounts'!$B$2:$B$57,MATCH($F591,'Chart of Accounts'!$A$2:$A$57,0)),""))</f>
        <v/>
      </c>
    </row>
    <row r="592" customFormat="false" ht="15" hidden="false" customHeight="false" outlineLevel="0" collapsed="false">
      <c r="A592" s="40"/>
      <c r="B592" s="22"/>
      <c r="C592" s="41"/>
      <c r="D592" s="22"/>
      <c r="E592" s="22"/>
      <c r="F592" s="22"/>
      <c r="G592" s="22"/>
      <c r="H592" s="0" t="str">
        <f aca="false">IF($A592="","",IF($D592="","9999 Uncategorized",$D592))</f>
        <v/>
      </c>
      <c r="I592" s="0" t="str">
        <f aca="false">IF($H592="","",IFERROR(INDEX('Chart of Accounts'!$C$2:$C$57,MATCH($H592,'Chart of Accounts'!$A$2:$A$57,0)),""))</f>
        <v/>
      </c>
      <c r="J592" s="0" t="str">
        <f aca="false">IF($H592="","",IFERROR(INDEX('Chart of Accounts'!$B$2:$B$57,MATCH($H592,'Chart of Accounts'!$A$2:$A$57,0)),""))</f>
        <v/>
      </c>
      <c r="K592" s="0" t="str">
        <f aca="false">IF($F592="","",IFERROR(INDEX('Chart of Accounts'!$B$2:$B$57,MATCH($F592,'Chart of Accounts'!$A$2:$A$57,0)),""))</f>
        <v/>
      </c>
    </row>
    <row r="593" customFormat="false" ht="15" hidden="false" customHeight="false" outlineLevel="0" collapsed="false">
      <c r="A593" s="40"/>
      <c r="B593" s="22"/>
      <c r="C593" s="41"/>
      <c r="D593" s="22"/>
      <c r="E593" s="22"/>
      <c r="F593" s="22"/>
      <c r="G593" s="22"/>
      <c r="H593" s="0" t="str">
        <f aca="false">IF($A593="","",IF($D593="","9999 Uncategorized",$D593))</f>
        <v/>
      </c>
      <c r="I593" s="0" t="str">
        <f aca="false">IF($H593="","",IFERROR(INDEX('Chart of Accounts'!$C$2:$C$57,MATCH($H593,'Chart of Accounts'!$A$2:$A$57,0)),""))</f>
        <v/>
      </c>
      <c r="J593" s="0" t="str">
        <f aca="false">IF($H593="","",IFERROR(INDEX('Chart of Accounts'!$B$2:$B$57,MATCH($H593,'Chart of Accounts'!$A$2:$A$57,0)),""))</f>
        <v/>
      </c>
      <c r="K593" s="0" t="str">
        <f aca="false">IF($F593="","",IFERROR(INDEX('Chart of Accounts'!$B$2:$B$57,MATCH($F593,'Chart of Accounts'!$A$2:$A$57,0)),""))</f>
        <v/>
      </c>
    </row>
    <row r="594" customFormat="false" ht="15" hidden="false" customHeight="false" outlineLevel="0" collapsed="false">
      <c r="A594" s="40"/>
      <c r="B594" s="22"/>
      <c r="C594" s="41"/>
      <c r="D594" s="22"/>
      <c r="E594" s="22"/>
      <c r="F594" s="22"/>
      <c r="G594" s="22"/>
      <c r="H594" s="0" t="str">
        <f aca="false">IF($A594="","",IF($D594="","9999 Uncategorized",$D594))</f>
        <v/>
      </c>
      <c r="I594" s="0" t="str">
        <f aca="false">IF($H594="","",IFERROR(INDEX('Chart of Accounts'!$C$2:$C$57,MATCH($H594,'Chart of Accounts'!$A$2:$A$57,0)),""))</f>
        <v/>
      </c>
      <c r="J594" s="0" t="str">
        <f aca="false">IF($H594="","",IFERROR(INDEX('Chart of Accounts'!$B$2:$B$57,MATCH($H594,'Chart of Accounts'!$A$2:$A$57,0)),""))</f>
        <v/>
      </c>
      <c r="K594" s="0" t="str">
        <f aca="false">IF($F594="","",IFERROR(INDEX('Chart of Accounts'!$B$2:$B$57,MATCH($F594,'Chart of Accounts'!$A$2:$A$57,0)),""))</f>
        <v/>
      </c>
    </row>
    <row r="595" customFormat="false" ht="15" hidden="false" customHeight="false" outlineLevel="0" collapsed="false">
      <c r="A595" s="40"/>
      <c r="B595" s="22"/>
      <c r="C595" s="41"/>
      <c r="D595" s="22"/>
      <c r="E595" s="22"/>
      <c r="F595" s="22"/>
      <c r="G595" s="22"/>
      <c r="H595" s="0" t="str">
        <f aca="false">IF($A595="","",IF($D595="","9999 Uncategorized",$D595))</f>
        <v/>
      </c>
      <c r="I595" s="0" t="str">
        <f aca="false">IF($H595="","",IFERROR(INDEX('Chart of Accounts'!$C$2:$C$57,MATCH($H595,'Chart of Accounts'!$A$2:$A$57,0)),""))</f>
        <v/>
      </c>
      <c r="J595" s="0" t="str">
        <f aca="false">IF($H595="","",IFERROR(INDEX('Chart of Accounts'!$B$2:$B$57,MATCH($H595,'Chart of Accounts'!$A$2:$A$57,0)),""))</f>
        <v/>
      </c>
      <c r="K595" s="0" t="str">
        <f aca="false">IF($F595="","",IFERROR(INDEX('Chart of Accounts'!$B$2:$B$57,MATCH($F595,'Chart of Accounts'!$A$2:$A$57,0)),""))</f>
        <v/>
      </c>
    </row>
    <row r="596" customFormat="false" ht="15" hidden="false" customHeight="false" outlineLevel="0" collapsed="false">
      <c r="A596" s="40"/>
      <c r="B596" s="22"/>
      <c r="C596" s="41"/>
      <c r="D596" s="22"/>
      <c r="E596" s="22"/>
      <c r="F596" s="22"/>
      <c r="G596" s="22"/>
      <c r="H596" s="0" t="str">
        <f aca="false">IF($A596="","",IF($D596="","9999 Uncategorized",$D596))</f>
        <v/>
      </c>
      <c r="I596" s="0" t="str">
        <f aca="false">IF($H596="","",IFERROR(INDEX('Chart of Accounts'!$C$2:$C$57,MATCH($H596,'Chart of Accounts'!$A$2:$A$57,0)),""))</f>
        <v/>
      </c>
      <c r="J596" s="0" t="str">
        <f aca="false">IF($H596="","",IFERROR(INDEX('Chart of Accounts'!$B$2:$B$57,MATCH($H596,'Chart of Accounts'!$A$2:$A$57,0)),""))</f>
        <v/>
      </c>
      <c r="K596" s="0" t="str">
        <f aca="false">IF($F596="","",IFERROR(INDEX('Chart of Accounts'!$B$2:$B$57,MATCH($F596,'Chart of Accounts'!$A$2:$A$57,0)),""))</f>
        <v/>
      </c>
    </row>
    <row r="597" customFormat="false" ht="15" hidden="false" customHeight="false" outlineLevel="0" collapsed="false">
      <c r="A597" s="40"/>
      <c r="B597" s="22"/>
      <c r="C597" s="41"/>
      <c r="D597" s="22"/>
      <c r="E597" s="22"/>
      <c r="F597" s="22"/>
      <c r="G597" s="22"/>
      <c r="H597" s="0" t="str">
        <f aca="false">IF($A597="","",IF($D597="","9999 Uncategorized",$D597))</f>
        <v/>
      </c>
      <c r="I597" s="0" t="str">
        <f aca="false">IF($H597="","",IFERROR(INDEX('Chart of Accounts'!$C$2:$C$57,MATCH($H597,'Chart of Accounts'!$A$2:$A$57,0)),""))</f>
        <v/>
      </c>
      <c r="J597" s="0" t="str">
        <f aca="false">IF($H597="","",IFERROR(INDEX('Chart of Accounts'!$B$2:$B$57,MATCH($H597,'Chart of Accounts'!$A$2:$A$57,0)),""))</f>
        <v/>
      </c>
      <c r="K597" s="0" t="str">
        <f aca="false">IF($F597="","",IFERROR(INDEX('Chart of Accounts'!$B$2:$B$57,MATCH($F597,'Chart of Accounts'!$A$2:$A$57,0)),""))</f>
        <v/>
      </c>
    </row>
    <row r="598" customFormat="false" ht="15" hidden="false" customHeight="false" outlineLevel="0" collapsed="false">
      <c r="A598" s="40"/>
      <c r="B598" s="22"/>
      <c r="C598" s="41"/>
      <c r="D598" s="22"/>
      <c r="E598" s="22"/>
      <c r="F598" s="22"/>
      <c r="G598" s="22"/>
      <c r="H598" s="0" t="str">
        <f aca="false">IF($A598="","",IF($D598="","9999 Uncategorized",$D598))</f>
        <v/>
      </c>
      <c r="I598" s="0" t="str">
        <f aca="false">IF($H598="","",IFERROR(INDEX('Chart of Accounts'!$C$2:$C$57,MATCH($H598,'Chart of Accounts'!$A$2:$A$57,0)),""))</f>
        <v/>
      </c>
      <c r="J598" s="0" t="str">
        <f aca="false">IF($H598="","",IFERROR(INDEX('Chart of Accounts'!$B$2:$B$57,MATCH($H598,'Chart of Accounts'!$A$2:$A$57,0)),""))</f>
        <v/>
      </c>
      <c r="K598" s="0" t="str">
        <f aca="false">IF($F598="","",IFERROR(INDEX('Chart of Accounts'!$B$2:$B$57,MATCH($F598,'Chart of Accounts'!$A$2:$A$57,0)),""))</f>
        <v/>
      </c>
    </row>
    <row r="599" customFormat="false" ht="15" hidden="false" customHeight="false" outlineLevel="0" collapsed="false">
      <c r="A599" s="40"/>
      <c r="B599" s="22"/>
      <c r="C599" s="41"/>
      <c r="D599" s="22"/>
      <c r="E599" s="22"/>
      <c r="F599" s="22"/>
      <c r="G599" s="22"/>
      <c r="H599" s="0" t="str">
        <f aca="false">IF($A599="","",IF($D599="","9999 Uncategorized",$D599))</f>
        <v/>
      </c>
      <c r="I599" s="0" t="str">
        <f aca="false">IF($H599="","",IFERROR(INDEX('Chart of Accounts'!$C$2:$C$57,MATCH($H599,'Chart of Accounts'!$A$2:$A$57,0)),""))</f>
        <v/>
      </c>
      <c r="J599" s="0" t="str">
        <f aca="false">IF($H599="","",IFERROR(INDEX('Chart of Accounts'!$B$2:$B$57,MATCH($H599,'Chart of Accounts'!$A$2:$A$57,0)),""))</f>
        <v/>
      </c>
      <c r="K599" s="0" t="str">
        <f aca="false">IF($F599="","",IFERROR(INDEX('Chart of Accounts'!$B$2:$B$57,MATCH($F599,'Chart of Accounts'!$A$2:$A$57,0)),""))</f>
        <v/>
      </c>
    </row>
    <row r="600" customFormat="false" ht="15" hidden="false" customHeight="false" outlineLevel="0" collapsed="false">
      <c r="A600" s="40"/>
      <c r="B600" s="22"/>
      <c r="C600" s="41"/>
      <c r="D600" s="22"/>
      <c r="E600" s="22"/>
      <c r="F600" s="22"/>
      <c r="G600" s="22"/>
      <c r="H600" s="0" t="str">
        <f aca="false">IF($A600="","",IF($D600="","9999 Uncategorized",$D600))</f>
        <v/>
      </c>
      <c r="I600" s="0" t="str">
        <f aca="false">IF($H600="","",IFERROR(INDEX('Chart of Accounts'!$C$2:$C$57,MATCH($H600,'Chart of Accounts'!$A$2:$A$57,0)),""))</f>
        <v/>
      </c>
      <c r="J600" s="0" t="str">
        <f aca="false">IF($H600="","",IFERROR(INDEX('Chart of Accounts'!$B$2:$B$57,MATCH($H600,'Chart of Accounts'!$A$2:$A$57,0)),""))</f>
        <v/>
      </c>
      <c r="K600" s="0" t="str">
        <f aca="false">IF($F600="","",IFERROR(INDEX('Chart of Accounts'!$B$2:$B$57,MATCH($F600,'Chart of Accounts'!$A$2:$A$57,0)),""))</f>
        <v/>
      </c>
    </row>
    <row r="601" customFormat="false" ht="15" hidden="false" customHeight="false" outlineLevel="0" collapsed="false">
      <c r="A601" s="40"/>
      <c r="B601" s="22"/>
      <c r="C601" s="41"/>
      <c r="D601" s="22"/>
      <c r="E601" s="22"/>
      <c r="F601" s="22"/>
      <c r="G601" s="22"/>
      <c r="H601" s="0" t="str">
        <f aca="false">IF($A601="","",IF($D601="","9999 Uncategorized",$D601))</f>
        <v/>
      </c>
      <c r="I601" s="0" t="str">
        <f aca="false">IF($H601="","",IFERROR(INDEX('Chart of Accounts'!$C$2:$C$57,MATCH($H601,'Chart of Accounts'!$A$2:$A$57,0)),""))</f>
        <v/>
      </c>
      <c r="J601" s="0" t="str">
        <f aca="false">IF($H601="","",IFERROR(INDEX('Chart of Accounts'!$B$2:$B$57,MATCH($H601,'Chart of Accounts'!$A$2:$A$57,0)),""))</f>
        <v/>
      </c>
      <c r="K601" s="0" t="str">
        <f aca="false">IF($F601="","",IFERROR(INDEX('Chart of Accounts'!$B$2:$B$57,MATCH($F601,'Chart of Accounts'!$A$2:$A$57,0)),""))</f>
        <v/>
      </c>
    </row>
    <row r="602" customFormat="false" ht="15" hidden="false" customHeight="false" outlineLevel="0" collapsed="false">
      <c r="A602" s="40"/>
      <c r="B602" s="22"/>
      <c r="C602" s="41"/>
      <c r="D602" s="22"/>
      <c r="E602" s="22"/>
      <c r="F602" s="22"/>
      <c r="G602" s="22"/>
      <c r="H602" s="0" t="str">
        <f aca="false">IF($A602="","",IF($D602="","9999 Uncategorized",$D602))</f>
        <v/>
      </c>
      <c r="I602" s="0" t="str">
        <f aca="false">IF($H602="","",IFERROR(INDEX('Chart of Accounts'!$C$2:$C$57,MATCH($H602,'Chart of Accounts'!$A$2:$A$57,0)),""))</f>
        <v/>
      </c>
      <c r="J602" s="0" t="str">
        <f aca="false">IF($H602="","",IFERROR(INDEX('Chart of Accounts'!$B$2:$B$57,MATCH($H602,'Chart of Accounts'!$A$2:$A$57,0)),""))</f>
        <v/>
      </c>
      <c r="K602" s="0" t="str">
        <f aca="false">IF($F602="","",IFERROR(INDEX('Chart of Accounts'!$B$2:$B$57,MATCH($F602,'Chart of Accounts'!$A$2:$A$57,0)),""))</f>
        <v/>
      </c>
    </row>
    <row r="603" customFormat="false" ht="15" hidden="false" customHeight="false" outlineLevel="0" collapsed="false">
      <c r="A603" s="40"/>
      <c r="B603" s="22"/>
      <c r="C603" s="41"/>
      <c r="D603" s="22"/>
      <c r="E603" s="22"/>
      <c r="F603" s="22"/>
      <c r="G603" s="22"/>
      <c r="H603" s="0" t="str">
        <f aca="false">IF($A603="","",IF($D603="","9999 Uncategorized",$D603))</f>
        <v/>
      </c>
      <c r="I603" s="0" t="str">
        <f aca="false">IF($H603="","",IFERROR(INDEX('Chart of Accounts'!$C$2:$C$57,MATCH($H603,'Chart of Accounts'!$A$2:$A$57,0)),""))</f>
        <v/>
      </c>
      <c r="J603" s="0" t="str">
        <f aca="false">IF($H603="","",IFERROR(INDEX('Chart of Accounts'!$B$2:$B$57,MATCH($H603,'Chart of Accounts'!$A$2:$A$57,0)),""))</f>
        <v/>
      </c>
      <c r="K603" s="0" t="str">
        <f aca="false">IF($F603="","",IFERROR(INDEX('Chart of Accounts'!$B$2:$B$57,MATCH($F603,'Chart of Accounts'!$A$2:$A$57,0)),""))</f>
        <v/>
      </c>
    </row>
    <row r="604" customFormat="false" ht="15" hidden="false" customHeight="false" outlineLevel="0" collapsed="false">
      <c r="A604" s="40"/>
      <c r="B604" s="22"/>
      <c r="C604" s="41"/>
      <c r="D604" s="22"/>
      <c r="E604" s="22"/>
      <c r="F604" s="22"/>
      <c r="G604" s="22"/>
      <c r="H604" s="0" t="str">
        <f aca="false">IF($A604="","",IF($D604="","9999 Uncategorized",$D604))</f>
        <v/>
      </c>
      <c r="I604" s="0" t="str">
        <f aca="false">IF($H604="","",IFERROR(INDEX('Chart of Accounts'!$C$2:$C$57,MATCH($H604,'Chart of Accounts'!$A$2:$A$57,0)),""))</f>
        <v/>
      </c>
      <c r="J604" s="0" t="str">
        <f aca="false">IF($H604="","",IFERROR(INDEX('Chart of Accounts'!$B$2:$B$57,MATCH($H604,'Chart of Accounts'!$A$2:$A$57,0)),""))</f>
        <v/>
      </c>
      <c r="K604" s="0" t="str">
        <f aca="false">IF($F604="","",IFERROR(INDEX('Chart of Accounts'!$B$2:$B$57,MATCH($F604,'Chart of Accounts'!$A$2:$A$57,0)),""))</f>
        <v/>
      </c>
    </row>
    <row r="605" customFormat="false" ht="15" hidden="false" customHeight="false" outlineLevel="0" collapsed="false">
      <c r="A605" s="40"/>
      <c r="B605" s="22"/>
      <c r="C605" s="41"/>
      <c r="D605" s="22"/>
      <c r="E605" s="22"/>
      <c r="F605" s="22"/>
      <c r="G605" s="22"/>
      <c r="H605" s="0" t="str">
        <f aca="false">IF($A605="","",IF($D605="","9999 Uncategorized",$D605))</f>
        <v/>
      </c>
      <c r="I605" s="0" t="str">
        <f aca="false">IF($H605="","",IFERROR(INDEX('Chart of Accounts'!$C$2:$C$57,MATCH($H605,'Chart of Accounts'!$A$2:$A$57,0)),""))</f>
        <v/>
      </c>
      <c r="J605" s="0" t="str">
        <f aca="false">IF($H605="","",IFERROR(INDEX('Chart of Accounts'!$B$2:$B$57,MATCH($H605,'Chart of Accounts'!$A$2:$A$57,0)),""))</f>
        <v/>
      </c>
      <c r="K605" s="0" t="str">
        <f aca="false">IF($F605="","",IFERROR(INDEX('Chart of Accounts'!$B$2:$B$57,MATCH($F605,'Chart of Accounts'!$A$2:$A$57,0)),""))</f>
        <v/>
      </c>
    </row>
    <row r="606" customFormat="false" ht="15" hidden="false" customHeight="false" outlineLevel="0" collapsed="false">
      <c r="A606" s="40"/>
      <c r="B606" s="22"/>
      <c r="C606" s="41"/>
      <c r="D606" s="22"/>
      <c r="E606" s="22"/>
      <c r="F606" s="22"/>
      <c r="G606" s="22"/>
      <c r="H606" s="0" t="str">
        <f aca="false">IF($A606="","",IF($D606="","9999 Uncategorized",$D606))</f>
        <v/>
      </c>
      <c r="I606" s="0" t="str">
        <f aca="false">IF($H606="","",IFERROR(INDEX('Chart of Accounts'!$C$2:$C$57,MATCH($H606,'Chart of Accounts'!$A$2:$A$57,0)),""))</f>
        <v/>
      </c>
      <c r="J606" s="0" t="str">
        <f aca="false">IF($H606="","",IFERROR(INDEX('Chart of Accounts'!$B$2:$B$57,MATCH($H606,'Chart of Accounts'!$A$2:$A$57,0)),""))</f>
        <v/>
      </c>
      <c r="K606" s="0" t="str">
        <f aca="false">IF($F606="","",IFERROR(INDEX('Chart of Accounts'!$B$2:$B$57,MATCH($F606,'Chart of Accounts'!$A$2:$A$57,0)),""))</f>
        <v/>
      </c>
    </row>
    <row r="607" customFormat="false" ht="15" hidden="false" customHeight="false" outlineLevel="0" collapsed="false">
      <c r="A607" s="40"/>
      <c r="B607" s="22"/>
      <c r="C607" s="41"/>
      <c r="D607" s="22"/>
      <c r="E607" s="22"/>
      <c r="F607" s="22"/>
      <c r="G607" s="22"/>
      <c r="H607" s="0" t="str">
        <f aca="false">IF($A607="","",IF($D607="","9999 Uncategorized",$D607))</f>
        <v/>
      </c>
      <c r="I607" s="0" t="str">
        <f aca="false">IF($H607="","",IFERROR(INDEX('Chart of Accounts'!$C$2:$C$57,MATCH($H607,'Chart of Accounts'!$A$2:$A$57,0)),""))</f>
        <v/>
      </c>
      <c r="J607" s="0" t="str">
        <f aca="false">IF($H607="","",IFERROR(INDEX('Chart of Accounts'!$B$2:$B$57,MATCH($H607,'Chart of Accounts'!$A$2:$A$57,0)),""))</f>
        <v/>
      </c>
      <c r="K607" s="0" t="str">
        <f aca="false">IF($F607="","",IFERROR(INDEX('Chart of Accounts'!$B$2:$B$57,MATCH($F607,'Chart of Accounts'!$A$2:$A$57,0)),""))</f>
        <v/>
      </c>
    </row>
    <row r="608" customFormat="false" ht="15" hidden="false" customHeight="false" outlineLevel="0" collapsed="false">
      <c r="A608" s="40"/>
      <c r="B608" s="22"/>
      <c r="C608" s="41"/>
      <c r="D608" s="22"/>
      <c r="E608" s="22"/>
      <c r="F608" s="22"/>
      <c r="G608" s="22"/>
      <c r="H608" s="0" t="str">
        <f aca="false">IF($A608="","",IF($D608="","9999 Uncategorized",$D608))</f>
        <v/>
      </c>
      <c r="I608" s="0" t="str">
        <f aca="false">IF($H608="","",IFERROR(INDEX('Chart of Accounts'!$C$2:$C$57,MATCH($H608,'Chart of Accounts'!$A$2:$A$57,0)),""))</f>
        <v/>
      </c>
      <c r="J608" s="0" t="str">
        <f aca="false">IF($H608="","",IFERROR(INDEX('Chart of Accounts'!$B$2:$B$57,MATCH($H608,'Chart of Accounts'!$A$2:$A$57,0)),""))</f>
        <v/>
      </c>
      <c r="K608" s="0" t="str">
        <f aca="false">IF($F608="","",IFERROR(INDEX('Chart of Accounts'!$B$2:$B$57,MATCH($F608,'Chart of Accounts'!$A$2:$A$57,0)),""))</f>
        <v/>
      </c>
    </row>
    <row r="609" customFormat="false" ht="15" hidden="false" customHeight="false" outlineLevel="0" collapsed="false">
      <c r="A609" s="40"/>
      <c r="B609" s="22"/>
      <c r="C609" s="41"/>
      <c r="D609" s="22"/>
      <c r="E609" s="22"/>
      <c r="F609" s="22"/>
      <c r="G609" s="22"/>
      <c r="H609" s="0" t="str">
        <f aca="false">IF($A609="","",IF($D609="","9999 Uncategorized",$D609))</f>
        <v/>
      </c>
      <c r="I609" s="0" t="str">
        <f aca="false">IF($H609="","",IFERROR(INDEX('Chart of Accounts'!$C$2:$C$57,MATCH($H609,'Chart of Accounts'!$A$2:$A$57,0)),""))</f>
        <v/>
      </c>
      <c r="J609" s="0" t="str">
        <f aca="false">IF($H609="","",IFERROR(INDEX('Chart of Accounts'!$B$2:$B$57,MATCH($H609,'Chart of Accounts'!$A$2:$A$57,0)),""))</f>
        <v/>
      </c>
      <c r="K609" s="0" t="str">
        <f aca="false">IF($F609="","",IFERROR(INDEX('Chart of Accounts'!$B$2:$B$57,MATCH($F609,'Chart of Accounts'!$A$2:$A$57,0)),""))</f>
        <v/>
      </c>
    </row>
    <row r="610" customFormat="false" ht="15" hidden="false" customHeight="false" outlineLevel="0" collapsed="false">
      <c r="A610" s="40"/>
      <c r="B610" s="22"/>
      <c r="C610" s="41"/>
      <c r="D610" s="22"/>
      <c r="E610" s="22"/>
      <c r="F610" s="22"/>
      <c r="G610" s="22"/>
      <c r="H610" s="0" t="str">
        <f aca="false">IF($A610="","",IF($D610="","9999 Uncategorized",$D610))</f>
        <v/>
      </c>
      <c r="I610" s="0" t="str">
        <f aca="false">IF($H610="","",IFERROR(INDEX('Chart of Accounts'!$C$2:$C$57,MATCH($H610,'Chart of Accounts'!$A$2:$A$57,0)),""))</f>
        <v/>
      </c>
      <c r="J610" s="0" t="str">
        <f aca="false">IF($H610="","",IFERROR(INDEX('Chart of Accounts'!$B$2:$B$57,MATCH($H610,'Chart of Accounts'!$A$2:$A$57,0)),""))</f>
        <v/>
      </c>
      <c r="K610" s="0" t="str">
        <f aca="false">IF($F610="","",IFERROR(INDEX('Chart of Accounts'!$B$2:$B$57,MATCH($F610,'Chart of Accounts'!$A$2:$A$57,0)),""))</f>
        <v/>
      </c>
    </row>
    <row r="611" customFormat="false" ht="15" hidden="false" customHeight="false" outlineLevel="0" collapsed="false">
      <c r="A611" s="40"/>
      <c r="B611" s="22"/>
      <c r="C611" s="41"/>
      <c r="D611" s="22"/>
      <c r="E611" s="22"/>
      <c r="F611" s="22"/>
      <c r="G611" s="22"/>
      <c r="H611" s="0" t="str">
        <f aca="false">IF($A611="","",IF($D611="","9999 Uncategorized",$D611))</f>
        <v/>
      </c>
      <c r="I611" s="0" t="str">
        <f aca="false">IF($H611="","",IFERROR(INDEX('Chart of Accounts'!$C$2:$C$57,MATCH($H611,'Chart of Accounts'!$A$2:$A$57,0)),""))</f>
        <v/>
      </c>
      <c r="J611" s="0" t="str">
        <f aca="false">IF($H611="","",IFERROR(INDEX('Chart of Accounts'!$B$2:$B$57,MATCH($H611,'Chart of Accounts'!$A$2:$A$57,0)),""))</f>
        <v/>
      </c>
      <c r="K611" s="0" t="str">
        <f aca="false">IF($F611="","",IFERROR(INDEX('Chart of Accounts'!$B$2:$B$57,MATCH($F611,'Chart of Accounts'!$A$2:$A$57,0)),""))</f>
        <v/>
      </c>
    </row>
    <row r="612" customFormat="false" ht="15" hidden="false" customHeight="false" outlineLevel="0" collapsed="false">
      <c r="A612" s="40"/>
      <c r="B612" s="22"/>
      <c r="C612" s="41"/>
      <c r="D612" s="22"/>
      <c r="E612" s="22"/>
      <c r="F612" s="22"/>
      <c r="G612" s="22"/>
      <c r="H612" s="0" t="str">
        <f aca="false">IF($A612="","",IF($D612="","9999 Uncategorized",$D612))</f>
        <v/>
      </c>
      <c r="I612" s="0" t="str">
        <f aca="false">IF($H612="","",IFERROR(INDEX('Chart of Accounts'!$C$2:$C$57,MATCH($H612,'Chart of Accounts'!$A$2:$A$57,0)),""))</f>
        <v/>
      </c>
      <c r="J612" s="0" t="str">
        <f aca="false">IF($H612="","",IFERROR(INDEX('Chart of Accounts'!$B$2:$B$57,MATCH($H612,'Chart of Accounts'!$A$2:$A$57,0)),""))</f>
        <v/>
      </c>
      <c r="K612" s="0" t="str">
        <f aca="false">IF($F612="","",IFERROR(INDEX('Chart of Accounts'!$B$2:$B$57,MATCH($F612,'Chart of Accounts'!$A$2:$A$57,0)),""))</f>
        <v/>
      </c>
    </row>
    <row r="613" customFormat="false" ht="15" hidden="false" customHeight="false" outlineLevel="0" collapsed="false">
      <c r="A613" s="40"/>
      <c r="B613" s="22"/>
      <c r="C613" s="41"/>
      <c r="D613" s="22"/>
      <c r="E613" s="22"/>
      <c r="F613" s="22"/>
      <c r="G613" s="22"/>
      <c r="H613" s="0" t="str">
        <f aca="false">IF($A613="","",IF($D613="","9999 Uncategorized",$D613))</f>
        <v/>
      </c>
      <c r="I613" s="0" t="str">
        <f aca="false">IF($H613="","",IFERROR(INDEX('Chart of Accounts'!$C$2:$C$57,MATCH($H613,'Chart of Accounts'!$A$2:$A$57,0)),""))</f>
        <v/>
      </c>
      <c r="J613" s="0" t="str">
        <f aca="false">IF($H613="","",IFERROR(INDEX('Chart of Accounts'!$B$2:$B$57,MATCH($H613,'Chart of Accounts'!$A$2:$A$57,0)),""))</f>
        <v/>
      </c>
      <c r="K613" s="0" t="str">
        <f aca="false">IF($F613="","",IFERROR(INDEX('Chart of Accounts'!$B$2:$B$57,MATCH($F613,'Chart of Accounts'!$A$2:$A$57,0)),""))</f>
        <v/>
      </c>
    </row>
    <row r="614" customFormat="false" ht="15" hidden="false" customHeight="false" outlineLevel="0" collapsed="false">
      <c r="A614" s="40"/>
      <c r="B614" s="22"/>
      <c r="C614" s="41"/>
      <c r="D614" s="22"/>
      <c r="E614" s="22"/>
      <c r="F614" s="22"/>
      <c r="G614" s="22"/>
      <c r="H614" s="0" t="str">
        <f aca="false">IF($A614="","",IF($D614="","9999 Uncategorized",$D614))</f>
        <v/>
      </c>
      <c r="I614" s="0" t="str">
        <f aca="false">IF($H614="","",IFERROR(INDEX('Chart of Accounts'!$C$2:$C$57,MATCH($H614,'Chart of Accounts'!$A$2:$A$57,0)),""))</f>
        <v/>
      </c>
      <c r="J614" s="0" t="str">
        <f aca="false">IF($H614="","",IFERROR(INDEX('Chart of Accounts'!$B$2:$B$57,MATCH($H614,'Chart of Accounts'!$A$2:$A$57,0)),""))</f>
        <v/>
      </c>
      <c r="K614" s="0" t="str">
        <f aca="false">IF($F614="","",IFERROR(INDEX('Chart of Accounts'!$B$2:$B$57,MATCH($F614,'Chart of Accounts'!$A$2:$A$57,0)),""))</f>
        <v/>
      </c>
    </row>
    <row r="615" customFormat="false" ht="15" hidden="false" customHeight="false" outlineLevel="0" collapsed="false">
      <c r="A615" s="40"/>
      <c r="B615" s="22"/>
      <c r="C615" s="41"/>
      <c r="D615" s="22"/>
      <c r="E615" s="22"/>
      <c r="F615" s="22"/>
      <c r="G615" s="22"/>
      <c r="H615" s="0" t="str">
        <f aca="false">IF($A615="","",IF($D615="","9999 Uncategorized",$D615))</f>
        <v/>
      </c>
      <c r="I615" s="0" t="str">
        <f aca="false">IF($H615="","",IFERROR(INDEX('Chart of Accounts'!$C$2:$C$57,MATCH($H615,'Chart of Accounts'!$A$2:$A$57,0)),""))</f>
        <v/>
      </c>
      <c r="J615" s="0" t="str">
        <f aca="false">IF($H615="","",IFERROR(INDEX('Chart of Accounts'!$B$2:$B$57,MATCH($H615,'Chart of Accounts'!$A$2:$A$57,0)),""))</f>
        <v/>
      </c>
      <c r="K615" s="0" t="str">
        <f aca="false">IF($F615="","",IFERROR(INDEX('Chart of Accounts'!$B$2:$B$57,MATCH($F615,'Chart of Accounts'!$A$2:$A$57,0)),""))</f>
        <v/>
      </c>
    </row>
    <row r="616" customFormat="false" ht="15" hidden="false" customHeight="false" outlineLevel="0" collapsed="false">
      <c r="A616" s="40"/>
      <c r="B616" s="22"/>
      <c r="C616" s="41"/>
      <c r="D616" s="22"/>
      <c r="E616" s="22"/>
      <c r="F616" s="22"/>
      <c r="G616" s="22"/>
      <c r="H616" s="0" t="str">
        <f aca="false">IF($A616="","",IF($D616="","9999 Uncategorized",$D616))</f>
        <v/>
      </c>
      <c r="I616" s="0" t="str">
        <f aca="false">IF($H616="","",IFERROR(INDEX('Chart of Accounts'!$C$2:$C$57,MATCH($H616,'Chart of Accounts'!$A$2:$A$57,0)),""))</f>
        <v/>
      </c>
      <c r="J616" s="0" t="str">
        <f aca="false">IF($H616="","",IFERROR(INDEX('Chart of Accounts'!$B$2:$B$57,MATCH($H616,'Chart of Accounts'!$A$2:$A$57,0)),""))</f>
        <v/>
      </c>
      <c r="K616" s="0" t="str">
        <f aca="false">IF($F616="","",IFERROR(INDEX('Chart of Accounts'!$B$2:$B$57,MATCH($F616,'Chart of Accounts'!$A$2:$A$57,0)),""))</f>
        <v/>
      </c>
    </row>
    <row r="617" customFormat="false" ht="15" hidden="false" customHeight="false" outlineLevel="0" collapsed="false">
      <c r="A617" s="40"/>
      <c r="B617" s="22"/>
      <c r="C617" s="41"/>
      <c r="D617" s="22"/>
      <c r="E617" s="22"/>
      <c r="F617" s="22"/>
      <c r="G617" s="22"/>
      <c r="H617" s="0" t="str">
        <f aca="false">IF($A617="","",IF($D617="","9999 Uncategorized",$D617))</f>
        <v/>
      </c>
      <c r="I617" s="0" t="str">
        <f aca="false">IF($H617="","",IFERROR(INDEX('Chart of Accounts'!$C$2:$C$57,MATCH($H617,'Chart of Accounts'!$A$2:$A$57,0)),""))</f>
        <v/>
      </c>
      <c r="J617" s="0" t="str">
        <f aca="false">IF($H617="","",IFERROR(INDEX('Chart of Accounts'!$B$2:$B$57,MATCH($H617,'Chart of Accounts'!$A$2:$A$57,0)),""))</f>
        <v/>
      </c>
      <c r="K617" s="0" t="str">
        <f aca="false">IF($F617="","",IFERROR(INDEX('Chart of Accounts'!$B$2:$B$57,MATCH($F617,'Chart of Accounts'!$A$2:$A$57,0)),""))</f>
        <v/>
      </c>
    </row>
    <row r="618" customFormat="false" ht="15" hidden="false" customHeight="false" outlineLevel="0" collapsed="false">
      <c r="A618" s="40"/>
      <c r="B618" s="22"/>
      <c r="C618" s="41"/>
      <c r="D618" s="22"/>
      <c r="E618" s="22"/>
      <c r="F618" s="22"/>
      <c r="G618" s="22"/>
      <c r="H618" s="0" t="str">
        <f aca="false">IF($A618="","",IF($D618="","9999 Uncategorized",$D618))</f>
        <v/>
      </c>
      <c r="I618" s="0" t="str">
        <f aca="false">IF($H618="","",IFERROR(INDEX('Chart of Accounts'!$C$2:$C$57,MATCH($H618,'Chart of Accounts'!$A$2:$A$57,0)),""))</f>
        <v/>
      </c>
      <c r="J618" s="0" t="str">
        <f aca="false">IF($H618="","",IFERROR(INDEX('Chart of Accounts'!$B$2:$B$57,MATCH($H618,'Chart of Accounts'!$A$2:$A$57,0)),""))</f>
        <v/>
      </c>
      <c r="K618" s="0" t="str">
        <f aca="false">IF($F618="","",IFERROR(INDEX('Chart of Accounts'!$B$2:$B$57,MATCH($F618,'Chart of Accounts'!$A$2:$A$57,0)),""))</f>
        <v/>
      </c>
    </row>
    <row r="619" customFormat="false" ht="15" hidden="false" customHeight="false" outlineLevel="0" collapsed="false">
      <c r="A619" s="40"/>
      <c r="B619" s="22"/>
      <c r="C619" s="41"/>
      <c r="D619" s="22"/>
      <c r="E619" s="22"/>
      <c r="F619" s="22"/>
      <c r="G619" s="22"/>
      <c r="H619" s="0" t="str">
        <f aca="false">IF($A619="","",IF($D619="","9999 Uncategorized",$D619))</f>
        <v/>
      </c>
      <c r="I619" s="0" t="str">
        <f aca="false">IF($H619="","",IFERROR(INDEX('Chart of Accounts'!$C$2:$C$57,MATCH($H619,'Chart of Accounts'!$A$2:$A$57,0)),""))</f>
        <v/>
      </c>
      <c r="J619" s="0" t="str">
        <f aca="false">IF($H619="","",IFERROR(INDEX('Chart of Accounts'!$B$2:$B$57,MATCH($H619,'Chart of Accounts'!$A$2:$A$57,0)),""))</f>
        <v/>
      </c>
      <c r="K619" s="0" t="str">
        <f aca="false">IF($F619="","",IFERROR(INDEX('Chart of Accounts'!$B$2:$B$57,MATCH($F619,'Chart of Accounts'!$A$2:$A$57,0)),""))</f>
        <v/>
      </c>
    </row>
    <row r="620" customFormat="false" ht="15" hidden="false" customHeight="false" outlineLevel="0" collapsed="false">
      <c r="A620" s="40"/>
      <c r="B620" s="22"/>
      <c r="C620" s="41"/>
      <c r="D620" s="22"/>
      <c r="E620" s="22"/>
      <c r="F620" s="22"/>
      <c r="G620" s="22"/>
      <c r="H620" s="0" t="str">
        <f aca="false">IF($A620="","",IF($D620="","9999 Uncategorized",$D620))</f>
        <v/>
      </c>
      <c r="I620" s="0" t="str">
        <f aca="false">IF($H620="","",IFERROR(INDEX('Chart of Accounts'!$C$2:$C$57,MATCH($H620,'Chart of Accounts'!$A$2:$A$57,0)),""))</f>
        <v/>
      </c>
      <c r="J620" s="0" t="str">
        <f aca="false">IF($H620="","",IFERROR(INDEX('Chart of Accounts'!$B$2:$B$57,MATCH($H620,'Chart of Accounts'!$A$2:$A$57,0)),""))</f>
        <v/>
      </c>
      <c r="K620" s="0" t="str">
        <f aca="false">IF($F620="","",IFERROR(INDEX('Chart of Accounts'!$B$2:$B$57,MATCH($F620,'Chart of Accounts'!$A$2:$A$57,0)),""))</f>
        <v/>
      </c>
    </row>
    <row r="621" customFormat="false" ht="15" hidden="false" customHeight="false" outlineLevel="0" collapsed="false">
      <c r="A621" s="40"/>
      <c r="B621" s="22"/>
      <c r="C621" s="41"/>
      <c r="D621" s="22"/>
      <c r="E621" s="22"/>
      <c r="F621" s="22"/>
      <c r="G621" s="22"/>
      <c r="H621" s="0" t="str">
        <f aca="false">IF($A621="","",IF($D621="","9999 Uncategorized",$D621))</f>
        <v/>
      </c>
      <c r="I621" s="0" t="str">
        <f aca="false">IF($H621="","",IFERROR(INDEX('Chart of Accounts'!$C$2:$C$57,MATCH($H621,'Chart of Accounts'!$A$2:$A$57,0)),""))</f>
        <v/>
      </c>
      <c r="J621" s="0" t="str">
        <f aca="false">IF($H621="","",IFERROR(INDEX('Chart of Accounts'!$B$2:$B$57,MATCH($H621,'Chart of Accounts'!$A$2:$A$57,0)),""))</f>
        <v/>
      </c>
      <c r="K621" s="0" t="str">
        <f aca="false">IF($F621="","",IFERROR(INDEX('Chart of Accounts'!$B$2:$B$57,MATCH($F621,'Chart of Accounts'!$A$2:$A$57,0)),""))</f>
        <v/>
      </c>
    </row>
    <row r="622" customFormat="false" ht="15" hidden="false" customHeight="false" outlineLevel="0" collapsed="false">
      <c r="A622" s="40"/>
      <c r="B622" s="22"/>
      <c r="C622" s="41"/>
      <c r="D622" s="22"/>
      <c r="E622" s="22"/>
      <c r="F622" s="22"/>
      <c r="G622" s="22"/>
      <c r="H622" s="0" t="str">
        <f aca="false">IF($A622="","",IF($D622="","9999 Uncategorized",$D622))</f>
        <v/>
      </c>
      <c r="I622" s="0" t="str">
        <f aca="false">IF($H622="","",IFERROR(INDEX('Chart of Accounts'!$C$2:$C$57,MATCH($H622,'Chart of Accounts'!$A$2:$A$57,0)),""))</f>
        <v/>
      </c>
      <c r="J622" s="0" t="str">
        <f aca="false">IF($H622="","",IFERROR(INDEX('Chart of Accounts'!$B$2:$B$57,MATCH($H622,'Chart of Accounts'!$A$2:$A$57,0)),""))</f>
        <v/>
      </c>
      <c r="K622" s="0" t="str">
        <f aca="false">IF($F622="","",IFERROR(INDEX('Chart of Accounts'!$B$2:$B$57,MATCH($F622,'Chart of Accounts'!$A$2:$A$57,0)),""))</f>
        <v/>
      </c>
    </row>
    <row r="623" customFormat="false" ht="15" hidden="false" customHeight="false" outlineLevel="0" collapsed="false">
      <c r="A623" s="40"/>
      <c r="B623" s="22"/>
      <c r="C623" s="41"/>
      <c r="D623" s="22"/>
      <c r="E623" s="22"/>
      <c r="F623" s="22"/>
      <c r="G623" s="22"/>
      <c r="H623" s="0" t="str">
        <f aca="false">IF($A623="","",IF($D623="","9999 Uncategorized",$D623))</f>
        <v/>
      </c>
      <c r="I623" s="0" t="str">
        <f aca="false">IF($H623="","",IFERROR(INDEX('Chart of Accounts'!$C$2:$C$57,MATCH($H623,'Chart of Accounts'!$A$2:$A$57,0)),""))</f>
        <v/>
      </c>
      <c r="J623" s="0" t="str">
        <f aca="false">IF($H623="","",IFERROR(INDEX('Chart of Accounts'!$B$2:$B$57,MATCH($H623,'Chart of Accounts'!$A$2:$A$57,0)),""))</f>
        <v/>
      </c>
      <c r="K623" s="0" t="str">
        <f aca="false">IF($F623="","",IFERROR(INDEX('Chart of Accounts'!$B$2:$B$57,MATCH($F623,'Chart of Accounts'!$A$2:$A$57,0)),""))</f>
        <v/>
      </c>
    </row>
    <row r="624" customFormat="false" ht="15" hidden="false" customHeight="false" outlineLevel="0" collapsed="false">
      <c r="A624" s="40"/>
      <c r="B624" s="22"/>
      <c r="C624" s="41"/>
      <c r="D624" s="22"/>
      <c r="E624" s="22"/>
      <c r="F624" s="22"/>
      <c r="G624" s="22"/>
      <c r="H624" s="0" t="str">
        <f aca="false">IF($A624="","",IF($D624="","9999 Uncategorized",$D624))</f>
        <v/>
      </c>
      <c r="I624" s="0" t="str">
        <f aca="false">IF($H624="","",IFERROR(INDEX('Chart of Accounts'!$C$2:$C$57,MATCH($H624,'Chart of Accounts'!$A$2:$A$57,0)),""))</f>
        <v/>
      </c>
      <c r="J624" s="0" t="str">
        <f aca="false">IF($H624="","",IFERROR(INDEX('Chart of Accounts'!$B$2:$B$57,MATCH($H624,'Chart of Accounts'!$A$2:$A$57,0)),""))</f>
        <v/>
      </c>
      <c r="K624" s="0" t="str">
        <f aca="false">IF($F624="","",IFERROR(INDEX('Chart of Accounts'!$B$2:$B$57,MATCH($F624,'Chart of Accounts'!$A$2:$A$57,0)),""))</f>
        <v/>
      </c>
    </row>
    <row r="625" customFormat="false" ht="15" hidden="false" customHeight="false" outlineLevel="0" collapsed="false">
      <c r="A625" s="40"/>
      <c r="B625" s="22"/>
      <c r="C625" s="41"/>
      <c r="D625" s="22"/>
      <c r="E625" s="22"/>
      <c r="F625" s="22"/>
      <c r="G625" s="22"/>
      <c r="H625" s="0" t="str">
        <f aca="false">IF($A625="","",IF($D625="","9999 Uncategorized",$D625))</f>
        <v/>
      </c>
      <c r="I625" s="0" t="str">
        <f aca="false">IF($H625="","",IFERROR(INDEX('Chart of Accounts'!$C$2:$C$57,MATCH($H625,'Chart of Accounts'!$A$2:$A$57,0)),""))</f>
        <v/>
      </c>
      <c r="J625" s="0" t="str">
        <f aca="false">IF($H625="","",IFERROR(INDEX('Chart of Accounts'!$B$2:$B$57,MATCH($H625,'Chart of Accounts'!$A$2:$A$57,0)),""))</f>
        <v/>
      </c>
      <c r="K625" s="0" t="str">
        <f aca="false">IF($F625="","",IFERROR(INDEX('Chart of Accounts'!$B$2:$B$57,MATCH($F625,'Chart of Accounts'!$A$2:$A$57,0)),""))</f>
        <v/>
      </c>
    </row>
    <row r="626" customFormat="false" ht="15" hidden="false" customHeight="false" outlineLevel="0" collapsed="false">
      <c r="A626" s="40"/>
      <c r="B626" s="22"/>
      <c r="C626" s="41"/>
      <c r="D626" s="22"/>
      <c r="E626" s="22"/>
      <c r="F626" s="22"/>
      <c r="G626" s="22"/>
      <c r="H626" s="0" t="str">
        <f aca="false">IF($A626="","",IF($D626="","9999 Uncategorized",$D626))</f>
        <v/>
      </c>
      <c r="I626" s="0" t="str">
        <f aca="false">IF($H626="","",IFERROR(INDEX('Chart of Accounts'!$C$2:$C$57,MATCH($H626,'Chart of Accounts'!$A$2:$A$57,0)),""))</f>
        <v/>
      </c>
      <c r="J626" s="0" t="str">
        <f aca="false">IF($H626="","",IFERROR(INDEX('Chart of Accounts'!$B$2:$B$57,MATCH($H626,'Chart of Accounts'!$A$2:$A$57,0)),""))</f>
        <v/>
      </c>
      <c r="K626" s="0" t="str">
        <f aca="false">IF($F626="","",IFERROR(INDEX('Chart of Accounts'!$B$2:$B$57,MATCH($F626,'Chart of Accounts'!$A$2:$A$57,0)),""))</f>
        <v/>
      </c>
    </row>
    <row r="627" customFormat="false" ht="15" hidden="false" customHeight="false" outlineLevel="0" collapsed="false">
      <c r="A627" s="40"/>
      <c r="B627" s="22"/>
      <c r="C627" s="41"/>
      <c r="D627" s="22"/>
      <c r="E627" s="22"/>
      <c r="F627" s="22"/>
      <c r="G627" s="22"/>
      <c r="H627" s="0" t="str">
        <f aca="false">IF($A627="","",IF($D627="","9999 Uncategorized",$D627))</f>
        <v/>
      </c>
      <c r="I627" s="0" t="str">
        <f aca="false">IF($H627="","",IFERROR(INDEX('Chart of Accounts'!$C$2:$C$57,MATCH($H627,'Chart of Accounts'!$A$2:$A$57,0)),""))</f>
        <v/>
      </c>
      <c r="J627" s="0" t="str">
        <f aca="false">IF($H627="","",IFERROR(INDEX('Chart of Accounts'!$B$2:$B$57,MATCH($H627,'Chart of Accounts'!$A$2:$A$57,0)),""))</f>
        <v/>
      </c>
      <c r="K627" s="0" t="str">
        <f aca="false">IF($F627="","",IFERROR(INDEX('Chart of Accounts'!$B$2:$B$57,MATCH($F627,'Chart of Accounts'!$A$2:$A$57,0)),""))</f>
        <v/>
      </c>
    </row>
    <row r="628" customFormat="false" ht="15" hidden="false" customHeight="false" outlineLevel="0" collapsed="false">
      <c r="A628" s="40"/>
      <c r="B628" s="22"/>
      <c r="C628" s="41"/>
      <c r="D628" s="22"/>
      <c r="E628" s="22"/>
      <c r="F628" s="22"/>
      <c r="G628" s="22"/>
      <c r="H628" s="0" t="str">
        <f aca="false">IF($A628="","",IF($D628="","9999 Uncategorized",$D628))</f>
        <v/>
      </c>
      <c r="I628" s="0" t="str">
        <f aca="false">IF($H628="","",IFERROR(INDEX('Chart of Accounts'!$C$2:$C$57,MATCH($H628,'Chart of Accounts'!$A$2:$A$57,0)),""))</f>
        <v/>
      </c>
      <c r="J628" s="0" t="str">
        <f aca="false">IF($H628="","",IFERROR(INDEX('Chart of Accounts'!$B$2:$B$57,MATCH($H628,'Chart of Accounts'!$A$2:$A$57,0)),""))</f>
        <v/>
      </c>
      <c r="K628" s="0" t="str">
        <f aca="false">IF($F628="","",IFERROR(INDEX('Chart of Accounts'!$B$2:$B$57,MATCH($F628,'Chart of Accounts'!$A$2:$A$57,0)),""))</f>
        <v/>
      </c>
    </row>
    <row r="629" customFormat="false" ht="15" hidden="false" customHeight="false" outlineLevel="0" collapsed="false">
      <c r="A629" s="40"/>
      <c r="B629" s="22"/>
      <c r="C629" s="41"/>
      <c r="D629" s="22"/>
      <c r="E629" s="22"/>
      <c r="F629" s="22"/>
      <c r="G629" s="22"/>
      <c r="H629" s="0" t="str">
        <f aca="false">IF($A629="","",IF($D629="","9999 Uncategorized",$D629))</f>
        <v/>
      </c>
      <c r="I629" s="0" t="str">
        <f aca="false">IF($H629="","",IFERROR(INDEX('Chart of Accounts'!$C$2:$C$57,MATCH($H629,'Chart of Accounts'!$A$2:$A$57,0)),""))</f>
        <v/>
      </c>
      <c r="J629" s="0" t="str">
        <f aca="false">IF($H629="","",IFERROR(INDEX('Chart of Accounts'!$B$2:$B$57,MATCH($H629,'Chart of Accounts'!$A$2:$A$57,0)),""))</f>
        <v/>
      </c>
      <c r="K629" s="0" t="str">
        <f aca="false">IF($F629="","",IFERROR(INDEX('Chart of Accounts'!$B$2:$B$57,MATCH($F629,'Chart of Accounts'!$A$2:$A$57,0)),""))</f>
        <v/>
      </c>
    </row>
    <row r="630" customFormat="false" ht="15" hidden="false" customHeight="false" outlineLevel="0" collapsed="false">
      <c r="A630" s="40"/>
      <c r="B630" s="22"/>
      <c r="C630" s="41"/>
      <c r="D630" s="22"/>
      <c r="E630" s="22"/>
      <c r="F630" s="22"/>
      <c r="G630" s="22"/>
      <c r="H630" s="0" t="str">
        <f aca="false">IF($A630="","",IF($D630="","9999 Uncategorized",$D630))</f>
        <v/>
      </c>
      <c r="I630" s="0" t="str">
        <f aca="false">IF($H630="","",IFERROR(INDEX('Chart of Accounts'!$C$2:$C$57,MATCH($H630,'Chart of Accounts'!$A$2:$A$57,0)),""))</f>
        <v/>
      </c>
      <c r="J630" s="0" t="str">
        <f aca="false">IF($H630="","",IFERROR(INDEX('Chart of Accounts'!$B$2:$B$57,MATCH($H630,'Chart of Accounts'!$A$2:$A$57,0)),""))</f>
        <v/>
      </c>
      <c r="K630" s="0" t="str">
        <f aca="false">IF($F630="","",IFERROR(INDEX('Chart of Accounts'!$B$2:$B$57,MATCH($F630,'Chart of Accounts'!$A$2:$A$57,0)),""))</f>
        <v/>
      </c>
    </row>
    <row r="631" customFormat="false" ht="15" hidden="false" customHeight="false" outlineLevel="0" collapsed="false">
      <c r="A631" s="40"/>
      <c r="B631" s="22"/>
      <c r="C631" s="41"/>
      <c r="D631" s="22"/>
      <c r="E631" s="22"/>
      <c r="F631" s="22"/>
      <c r="G631" s="22"/>
      <c r="H631" s="0" t="str">
        <f aca="false">IF($A631="","",IF($D631="","9999 Uncategorized",$D631))</f>
        <v/>
      </c>
      <c r="I631" s="0" t="str">
        <f aca="false">IF($H631="","",IFERROR(INDEX('Chart of Accounts'!$C$2:$C$57,MATCH($H631,'Chart of Accounts'!$A$2:$A$57,0)),""))</f>
        <v/>
      </c>
      <c r="J631" s="0" t="str">
        <f aca="false">IF($H631="","",IFERROR(INDEX('Chart of Accounts'!$B$2:$B$57,MATCH($H631,'Chart of Accounts'!$A$2:$A$57,0)),""))</f>
        <v/>
      </c>
      <c r="K631" s="0" t="str">
        <f aca="false">IF($F631="","",IFERROR(INDEX('Chart of Accounts'!$B$2:$B$57,MATCH($F631,'Chart of Accounts'!$A$2:$A$57,0)),""))</f>
        <v/>
      </c>
    </row>
    <row r="632" customFormat="false" ht="15" hidden="false" customHeight="false" outlineLevel="0" collapsed="false">
      <c r="A632" s="40"/>
      <c r="B632" s="22"/>
      <c r="C632" s="41"/>
      <c r="D632" s="22"/>
      <c r="E632" s="22"/>
      <c r="F632" s="22"/>
      <c r="G632" s="22"/>
      <c r="H632" s="0" t="str">
        <f aca="false">IF($A632="","",IF($D632="","9999 Uncategorized",$D632))</f>
        <v/>
      </c>
      <c r="I632" s="0" t="str">
        <f aca="false">IF($H632="","",IFERROR(INDEX('Chart of Accounts'!$C$2:$C$57,MATCH($H632,'Chart of Accounts'!$A$2:$A$57,0)),""))</f>
        <v/>
      </c>
      <c r="J632" s="0" t="str">
        <f aca="false">IF($H632="","",IFERROR(INDEX('Chart of Accounts'!$B$2:$B$57,MATCH($H632,'Chart of Accounts'!$A$2:$A$57,0)),""))</f>
        <v/>
      </c>
      <c r="K632" s="0" t="str">
        <f aca="false">IF($F632="","",IFERROR(INDEX('Chart of Accounts'!$B$2:$B$57,MATCH($F632,'Chart of Accounts'!$A$2:$A$57,0)),""))</f>
        <v/>
      </c>
    </row>
    <row r="633" customFormat="false" ht="15" hidden="false" customHeight="false" outlineLevel="0" collapsed="false">
      <c r="A633" s="40"/>
      <c r="B633" s="22"/>
      <c r="C633" s="41"/>
      <c r="D633" s="22"/>
      <c r="E633" s="22"/>
      <c r="F633" s="22"/>
      <c r="G633" s="22"/>
      <c r="H633" s="0" t="str">
        <f aca="false">IF($A633="","",IF($D633="","9999 Uncategorized",$D633))</f>
        <v/>
      </c>
      <c r="I633" s="0" t="str">
        <f aca="false">IF($H633="","",IFERROR(INDEX('Chart of Accounts'!$C$2:$C$57,MATCH($H633,'Chart of Accounts'!$A$2:$A$57,0)),""))</f>
        <v/>
      </c>
      <c r="J633" s="0" t="str">
        <f aca="false">IF($H633="","",IFERROR(INDEX('Chart of Accounts'!$B$2:$B$57,MATCH($H633,'Chart of Accounts'!$A$2:$A$57,0)),""))</f>
        <v/>
      </c>
      <c r="K633" s="0" t="str">
        <f aca="false">IF($F633="","",IFERROR(INDEX('Chart of Accounts'!$B$2:$B$57,MATCH($F633,'Chart of Accounts'!$A$2:$A$57,0)),""))</f>
        <v/>
      </c>
    </row>
    <row r="634" customFormat="false" ht="15" hidden="false" customHeight="false" outlineLevel="0" collapsed="false">
      <c r="A634" s="40"/>
      <c r="B634" s="22"/>
      <c r="C634" s="41"/>
      <c r="D634" s="22"/>
      <c r="E634" s="22"/>
      <c r="F634" s="22"/>
      <c r="G634" s="22"/>
      <c r="H634" s="0" t="str">
        <f aca="false">IF($A634="","",IF($D634="","9999 Uncategorized",$D634))</f>
        <v/>
      </c>
      <c r="I634" s="0" t="str">
        <f aca="false">IF($H634="","",IFERROR(INDEX('Chart of Accounts'!$C$2:$C$57,MATCH($H634,'Chart of Accounts'!$A$2:$A$57,0)),""))</f>
        <v/>
      </c>
      <c r="J634" s="0" t="str">
        <f aca="false">IF($H634="","",IFERROR(INDEX('Chart of Accounts'!$B$2:$B$57,MATCH($H634,'Chart of Accounts'!$A$2:$A$57,0)),""))</f>
        <v/>
      </c>
      <c r="K634" s="0" t="str">
        <f aca="false">IF($F634="","",IFERROR(INDEX('Chart of Accounts'!$B$2:$B$57,MATCH($F634,'Chart of Accounts'!$A$2:$A$57,0)),""))</f>
        <v/>
      </c>
    </row>
    <row r="635" customFormat="false" ht="15" hidden="false" customHeight="false" outlineLevel="0" collapsed="false">
      <c r="A635" s="40"/>
      <c r="B635" s="22"/>
      <c r="C635" s="41"/>
      <c r="D635" s="22"/>
      <c r="E635" s="22"/>
      <c r="F635" s="22"/>
      <c r="G635" s="22"/>
      <c r="H635" s="0" t="str">
        <f aca="false">IF($A635="","",IF($D635="","9999 Uncategorized",$D635))</f>
        <v/>
      </c>
      <c r="I635" s="0" t="str">
        <f aca="false">IF($H635="","",IFERROR(INDEX('Chart of Accounts'!$C$2:$C$57,MATCH($H635,'Chart of Accounts'!$A$2:$A$57,0)),""))</f>
        <v/>
      </c>
      <c r="J635" s="0" t="str">
        <f aca="false">IF($H635="","",IFERROR(INDEX('Chart of Accounts'!$B$2:$B$57,MATCH($H635,'Chart of Accounts'!$A$2:$A$57,0)),""))</f>
        <v/>
      </c>
      <c r="K635" s="0" t="str">
        <f aca="false">IF($F635="","",IFERROR(INDEX('Chart of Accounts'!$B$2:$B$57,MATCH($F635,'Chart of Accounts'!$A$2:$A$57,0)),""))</f>
        <v/>
      </c>
    </row>
    <row r="636" customFormat="false" ht="15" hidden="false" customHeight="false" outlineLevel="0" collapsed="false">
      <c r="A636" s="40"/>
      <c r="B636" s="22"/>
      <c r="C636" s="41"/>
      <c r="D636" s="22"/>
      <c r="E636" s="22"/>
      <c r="F636" s="22"/>
      <c r="G636" s="22"/>
      <c r="H636" s="0" t="str">
        <f aca="false">IF($A636="","",IF($D636="","9999 Uncategorized",$D636))</f>
        <v/>
      </c>
      <c r="I636" s="0" t="str">
        <f aca="false">IF($H636="","",IFERROR(INDEX('Chart of Accounts'!$C$2:$C$57,MATCH($H636,'Chart of Accounts'!$A$2:$A$57,0)),""))</f>
        <v/>
      </c>
      <c r="J636" s="0" t="str">
        <f aca="false">IF($H636="","",IFERROR(INDEX('Chart of Accounts'!$B$2:$B$57,MATCH($H636,'Chart of Accounts'!$A$2:$A$57,0)),""))</f>
        <v/>
      </c>
      <c r="K636" s="0" t="str">
        <f aca="false">IF($F636="","",IFERROR(INDEX('Chart of Accounts'!$B$2:$B$57,MATCH($F636,'Chart of Accounts'!$A$2:$A$57,0)),""))</f>
        <v/>
      </c>
    </row>
    <row r="637" customFormat="false" ht="15" hidden="false" customHeight="false" outlineLevel="0" collapsed="false">
      <c r="A637" s="40"/>
      <c r="B637" s="22"/>
      <c r="C637" s="41"/>
      <c r="D637" s="22"/>
      <c r="E637" s="22"/>
      <c r="F637" s="22"/>
      <c r="G637" s="22"/>
      <c r="H637" s="0" t="str">
        <f aca="false">IF($A637="","",IF($D637="","9999 Uncategorized",$D637))</f>
        <v/>
      </c>
      <c r="I637" s="0" t="str">
        <f aca="false">IF($H637="","",IFERROR(INDEX('Chart of Accounts'!$C$2:$C$57,MATCH($H637,'Chart of Accounts'!$A$2:$A$57,0)),""))</f>
        <v/>
      </c>
      <c r="J637" s="0" t="str">
        <f aca="false">IF($H637="","",IFERROR(INDEX('Chart of Accounts'!$B$2:$B$57,MATCH($H637,'Chart of Accounts'!$A$2:$A$57,0)),""))</f>
        <v/>
      </c>
      <c r="K637" s="0" t="str">
        <f aca="false">IF($F637="","",IFERROR(INDEX('Chart of Accounts'!$B$2:$B$57,MATCH($F637,'Chart of Accounts'!$A$2:$A$57,0)),""))</f>
        <v/>
      </c>
    </row>
    <row r="638" customFormat="false" ht="15" hidden="false" customHeight="false" outlineLevel="0" collapsed="false">
      <c r="A638" s="40"/>
      <c r="B638" s="22"/>
      <c r="C638" s="41"/>
      <c r="D638" s="22"/>
      <c r="E638" s="22"/>
      <c r="F638" s="22"/>
      <c r="G638" s="22"/>
      <c r="H638" s="0" t="str">
        <f aca="false">IF($A638="","",IF($D638="","9999 Uncategorized",$D638))</f>
        <v/>
      </c>
      <c r="I638" s="0" t="str">
        <f aca="false">IF($H638="","",IFERROR(INDEX('Chart of Accounts'!$C$2:$C$57,MATCH($H638,'Chart of Accounts'!$A$2:$A$57,0)),""))</f>
        <v/>
      </c>
      <c r="J638" s="0" t="str">
        <f aca="false">IF($H638="","",IFERROR(INDEX('Chart of Accounts'!$B$2:$B$57,MATCH($H638,'Chart of Accounts'!$A$2:$A$57,0)),""))</f>
        <v/>
      </c>
      <c r="K638" s="0" t="str">
        <f aca="false">IF($F638="","",IFERROR(INDEX('Chart of Accounts'!$B$2:$B$57,MATCH($F638,'Chart of Accounts'!$A$2:$A$57,0)),""))</f>
        <v/>
      </c>
    </row>
    <row r="639" customFormat="false" ht="15" hidden="false" customHeight="false" outlineLevel="0" collapsed="false">
      <c r="A639" s="40"/>
      <c r="B639" s="22"/>
      <c r="C639" s="41"/>
      <c r="D639" s="22"/>
      <c r="E639" s="22"/>
      <c r="F639" s="22"/>
      <c r="G639" s="22"/>
      <c r="H639" s="0" t="str">
        <f aca="false">IF($A639="","",IF($D639="","9999 Uncategorized",$D639))</f>
        <v/>
      </c>
      <c r="I639" s="0" t="str">
        <f aca="false">IF($H639="","",IFERROR(INDEX('Chart of Accounts'!$C$2:$C$57,MATCH($H639,'Chart of Accounts'!$A$2:$A$57,0)),""))</f>
        <v/>
      </c>
      <c r="J639" s="0" t="str">
        <f aca="false">IF($H639="","",IFERROR(INDEX('Chart of Accounts'!$B$2:$B$57,MATCH($H639,'Chart of Accounts'!$A$2:$A$57,0)),""))</f>
        <v/>
      </c>
      <c r="K639" s="0" t="str">
        <f aca="false">IF($F639="","",IFERROR(INDEX('Chart of Accounts'!$B$2:$B$57,MATCH($F639,'Chart of Accounts'!$A$2:$A$57,0)),""))</f>
        <v/>
      </c>
    </row>
    <row r="640" customFormat="false" ht="15" hidden="false" customHeight="false" outlineLevel="0" collapsed="false">
      <c r="A640" s="40"/>
      <c r="B640" s="22"/>
      <c r="C640" s="41"/>
      <c r="D640" s="22"/>
      <c r="E640" s="22"/>
      <c r="F640" s="22"/>
      <c r="G640" s="22"/>
      <c r="H640" s="0" t="str">
        <f aca="false">IF($A640="","",IF($D640="","9999 Uncategorized",$D640))</f>
        <v/>
      </c>
      <c r="I640" s="0" t="str">
        <f aca="false">IF($H640="","",IFERROR(INDEX('Chart of Accounts'!$C$2:$C$57,MATCH($H640,'Chart of Accounts'!$A$2:$A$57,0)),""))</f>
        <v/>
      </c>
      <c r="J640" s="0" t="str">
        <f aca="false">IF($H640="","",IFERROR(INDEX('Chart of Accounts'!$B$2:$B$57,MATCH($H640,'Chart of Accounts'!$A$2:$A$57,0)),""))</f>
        <v/>
      </c>
      <c r="K640" s="0" t="str">
        <f aca="false">IF($F640="","",IFERROR(INDEX('Chart of Accounts'!$B$2:$B$57,MATCH($F640,'Chart of Accounts'!$A$2:$A$57,0)),""))</f>
        <v/>
      </c>
    </row>
    <row r="641" customFormat="false" ht="15" hidden="false" customHeight="false" outlineLevel="0" collapsed="false">
      <c r="A641" s="40"/>
      <c r="B641" s="22"/>
      <c r="C641" s="41"/>
      <c r="D641" s="22"/>
      <c r="E641" s="22"/>
      <c r="F641" s="22"/>
      <c r="G641" s="22"/>
      <c r="H641" s="0" t="str">
        <f aca="false">IF($A641="","",IF($D641="","9999 Uncategorized",$D641))</f>
        <v/>
      </c>
      <c r="I641" s="0" t="str">
        <f aca="false">IF($H641="","",IFERROR(INDEX('Chart of Accounts'!$C$2:$C$57,MATCH($H641,'Chart of Accounts'!$A$2:$A$57,0)),""))</f>
        <v/>
      </c>
      <c r="J641" s="0" t="str">
        <f aca="false">IF($H641="","",IFERROR(INDEX('Chart of Accounts'!$B$2:$B$57,MATCH($H641,'Chart of Accounts'!$A$2:$A$57,0)),""))</f>
        <v/>
      </c>
      <c r="K641" s="0" t="str">
        <f aca="false">IF($F641="","",IFERROR(INDEX('Chart of Accounts'!$B$2:$B$57,MATCH($F641,'Chart of Accounts'!$A$2:$A$57,0)),""))</f>
        <v/>
      </c>
    </row>
    <row r="642" customFormat="false" ht="15" hidden="false" customHeight="false" outlineLevel="0" collapsed="false">
      <c r="A642" s="40"/>
      <c r="B642" s="22"/>
      <c r="C642" s="41"/>
      <c r="D642" s="22"/>
      <c r="E642" s="22"/>
      <c r="F642" s="22"/>
      <c r="G642" s="22"/>
      <c r="H642" s="0" t="str">
        <f aca="false">IF($A642="","",IF($D642="","9999 Uncategorized",$D642))</f>
        <v/>
      </c>
      <c r="I642" s="0" t="str">
        <f aca="false">IF($H642="","",IFERROR(INDEX('Chart of Accounts'!$C$2:$C$57,MATCH($H642,'Chart of Accounts'!$A$2:$A$57,0)),""))</f>
        <v/>
      </c>
      <c r="J642" s="0" t="str">
        <f aca="false">IF($H642="","",IFERROR(INDEX('Chart of Accounts'!$B$2:$B$57,MATCH($H642,'Chart of Accounts'!$A$2:$A$57,0)),""))</f>
        <v/>
      </c>
      <c r="K642" s="0" t="str">
        <f aca="false">IF($F642="","",IFERROR(INDEX('Chart of Accounts'!$B$2:$B$57,MATCH($F642,'Chart of Accounts'!$A$2:$A$57,0)),""))</f>
        <v/>
      </c>
    </row>
    <row r="643" customFormat="false" ht="15" hidden="false" customHeight="false" outlineLevel="0" collapsed="false">
      <c r="A643" s="40"/>
      <c r="B643" s="22"/>
      <c r="C643" s="41"/>
      <c r="D643" s="22"/>
      <c r="E643" s="22"/>
      <c r="F643" s="22"/>
      <c r="G643" s="22"/>
      <c r="H643" s="0" t="str">
        <f aca="false">IF($A643="","",IF($D643="","9999 Uncategorized",$D643))</f>
        <v/>
      </c>
      <c r="I643" s="0" t="str">
        <f aca="false">IF($H643="","",IFERROR(INDEX('Chart of Accounts'!$C$2:$C$57,MATCH($H643,'Chart of Accounts'!$A$2:$A$57,0)),""))</f>
        <v/>
      </c>
      <c r="J643" s="0" t="str">
        <f aca="false">IF($H643="","",IFERROR(INDEX('Chart of Accounts'!$B$2:$B$57,MATCH($H643,'Chart of Accounts'!$A$2:$A$57,0)),""))</f>
        <v/>
      </c>
      <c r="K643" s="0" t="str">
        <f aca="false">IF($F643="","",IFERROR(INDEX('Chart of Accounts'!$B$2:$B$57,MATCH($F643,'Chart of Accounts'!$A$2:$A$57,0)),""))</f>
        <v/>
      </c>
    </row>
    <row r="644" customFormat="false" ht="15" hidden="false" customHeight="false" outlineLevel="0" collapsed="false">
      <c r="A644" s="40"/>
      <c r="B644" s="22"/>
      <c r="C644" s="41"/>
      <c r="D644" s="22"/>
      <c r="E644" s="22"/>
      <c r="F644" s="22"/>
      <c r="G644" s="22"/>
      <c r="H644" s="0" t="str">
        <f aca="false">IF($A644="","",IF($D644="","9999 Uncategorized",$D644))</f>
        <v/>
      </c>
      <c r="I644" s="0" t="str">
        <f aca="false">IF($H644="","",IFERROR(INDEX('Chart of Accounts'!$C$2:$C$57,MATCH($H644,'Chart of Accounts'!$A$2:$A$57,0)),""))</f>
        <v/>
      </c>
      <c r="J644" s="0" t="str">
        <f aca="false">IF($H644="","",IFERROR(INDEX('Chart of Accounts'!$B$2:$B$57,MATCH($H644,'Chart of Accounts'!$A$2:$A$57,0)),""))</f>
        <v/>
      </c>
      <c r="K644" s="0" t="str">
        <f aca="false">IF($F644="","",IFERROR(INDEX('Chart of Accounts'!$B$2:$B$57,MATCH($F644,'Chart of Accounts'!$A$2:$A$57,0)),""))</f>
        <v/>
      </c>
    </row>
    <row r="645" customFormat="false" ht="15" hidden="false" customHeight="false" outlineLevel="0" collapsed="false">
      <c r="A645" s="40"/>
      <c r="B645" s="22"/>
      <c r="C645" s="41"/>
      <c r="D645" s="22"/>
      <c r="E645" s="22"/>
      <c r="F645" s="22"/>
      <c r="G645" s="22"/>
      <c r="H645" s="0" t="str">
        <f aca="false">IF($A645="","",IF($D645="","9999 Uncategorized",$D645))</f>
        <v/>
      </c>
      <c r="I645" s="0" t="str">
        <f aca="false">IF($H645="","",IFERROR(INDEX('Chart of Accounts'!$C$2:$C$57,MATCH($H645,'Chart of Accounts'!$A$2:$A$57,0)),""))</f>
        <v/>
      </c>
      <c r="J645" s="0" t="str">
        <f aca="false">IF($H645="","",IFERROR(INDEX('Chart of Accounts'!$B$2:$B$57,MATCH($H645,'Chart of Accounts'!$A$2:$A$57,0)),""))</f>
        <v/>
      </c>
      <c r="K645" s="0" t="str">
        <f aca="false">IF($F645="","",IFERROR(INDEX('Chart of Accounts'!$B$2:$B$57,MATCH($F645,'Chart of Accounts'!$A$2:$A$57,0)),""))</f>
        <v/>
      </c>
    </row>
    <row r="646" customFormat="false" ht="15" hidden="false" customHeight="false" outlineLevel="0" collapsed="false">
      <c r="A646" s="40"/>
      <c r="B646" s="22"/>
      <c r="C646" s="41"/>
      <c r="D646" s="22"/>
      <c r="E646" s="22"/>
      <c r="F646" s="22"/>
      <c r="G646" s="22"/>
      <c r="H646" s="0" t="str">
        <f aca="false">IF($A646="","",IF($D646="","9999 Uncategorized",$D646))</f>
        <v/>
      </c>
      <c r="I646" s="0" t="str">
        <f aca="false">IF($H646="","",IFERROR(INDEX('Chart of Accounts'!$C$2:$C$57,MATCH($H646,'Chart of Accounts'!$A$2:$A$57,0)),""))</f>
        <v/>
      </c>
      <c r="J646" s="0" t="str">
        <f aca="false">IF($H646="","",IFERROR(INDEX('Chart of Accounts'!$B$2:$B$57,MATCH($H646,'Chart of Accounts'!$A$2:$A$57,0)),""))</f>
        <v/>
      </c>
      <c r="K646" s="0" t="str">
        <f aca="false">IF($F646="","",IFERROR(INDEX('Chart of Accounts'!$B$2:$B$57,MATCH($F646,'Chart of Accounts'!$A$2:$A$57,0)),""))</f>
        <v/>
      </c>
    </row>
    <row r="647" customFormat="false" ht="15" hidden="false" customHeight="false" outlineLevel="0" collapsed="false">
      <c r="A647" s="40"/>
      <c r="B647" s="22"/>
      <c r="C647" s="41"/>
      <c r="D647" s="22"/>
      <c r="E647" s="22"/>
      <c r="F647" s="22"/>
      <c r="G647" s="22"/>
      <c r="H647" s="0" t="str">
        <f aca="false">IF($A647="","",IF($D647="","9999 Uncategorized",$D647))</f>
        <v/>
      </c>
      <c r="I647" s="0" t="str">
        <f aca="false">IF($H647="","",IFERROR(INDEX('Chart of Accounts'!$C$2:$C$57,MATCH($H647,'Chart of Accounts'!$A$2:$A$57,0)),""))</f>
        <v/>
      </c>
      <c r="J647" s="0" t="str">
        <f aca="false">IF($H647="","",IFERROR(INDEX('Chart of Accounts'!$B$2:$B$57,MATCH($H647,'Chart of Accounts'!$A$2:$A$57,0)),""))</f>
        <v/>
      </c>
      <c r="K647" s="0" t="str">
        <f aca="false">IF($F647="","",IFERROR(INDEX('Chart of Accounts'!$B$2:$B$57,MATCH($F647,'Chart of Accounts'!$A$2:$A$57,0)),""))</f>
        <v/>
      </c>
    </row>
    <row r="648" customFormat="false" ht="15" hidden="false" customHeight="false" outlineLevel="0" collapsed="false">
      <c r="A648" s="40"/>
      <c r="B648" s="22"/>
      <c r="C648" s="41"/>
      <c r="D648" s="22"/>
      <c r="E648" s="22"/>
      <c r="F648" s="22"/>
      <c r="G648" s="22"/>
      <c r="H648" s="0" t="str">
        <f aca="false">IF($A648="","",IF($D648="","9999 Uncategorized",$D648))</f>
        <v/>
      </c>
      <c r="I648" s="0" t="str">
        <f aca="false">IF($H648="","",IFERROR(INDEX('Chart of Accounts'!$C$2:$C$57,MATCH($H648,'Chart of Accounts'!$A$2:$A$57,0)),""))</f>
        <v/>
      </c>
      <c r="J648" s="0" t="str">
        <f aca="false">IF($H648="","",IFERROR(INDEX('Chart of Accounts'!$B$2:$B$57,MATCH($H648,'Chart of Accounts'!$A$2:$A$57,0)),""))</f>
        <v/>
      </c>
      <c r="K648" s="0" t="str">
        <f aca="false">IF($F648="","",IFERROR(INDEX('Chart of Accounts'!$B$2:$B$57,MATCH($F648,'Chart of Accounts'!$A$2:$A$57,0)),""))</f>
        <v/>
      </c>
    </row>
    <row r="649" customFormat="false" ht="15" hidden="false" customHeight="false" outlineLevel="0" collapsed="false">
      <c r="A649" s="40"/>
      <c r="B649" s="22"/>
      <c r="C649" s="41"/>
      <c r="D649" s="22"/>
      <c r="E649" s="22"/>
      <c r="F649" s="22"/>
      <c r="G649" s="22"/>
      <c r="H649" s="0" t="str">
        <f aca="false">IF($A649="","",IF($D649="","9999 Uncategorized",$D649))</f>
        <v/>
      </c>
      <c r="I649" s="0" t="str">
        <f aca="false">IF($H649="","",IFERROR(INDEX('Chart of Accounts'!$C$2:$C$57,MATCH($H649,'Chart of Accounts'!$A$2:$A$57,0)),""))</f>
        <v/>
      </c>
      <c r="J649" s="0" t="str">
        <f aca="false">IF($H649="","",IFERROR(INDEX('Chart of Accounts'!$B$2:$B$57,MATCH($H649,'Chart of Accounts'!$A$2:$A$57,0)),""))</f>
        <v/>
      </c>
      <c r="K649" s="0" t="str">
        <f aca="false">IF($F649="","",IFERROR(INDEX('Chart of Accounts'!$B$2:$B$57,MATCH($F649,'Chart of Accounts'!$A$2:$A$57,0)),""))</f>
        <v/>
      </c>
    </row>
    <row r="650" customFormat="false" ht="15" hidden="false" customHeight="false" outlineLevel="0" collapsed="false">
      <c r="A650" s="40"/>
      <c r="B650" s="22"/>
      <c r="C650" s="41"/>
      <c r="D650" s="22"/>
      <c r="E650" s="22"/>
      <c r="F650" s="22"/>
      <c r="G650" s="22"/>
      <c r="H650" s="0" t="str">
        <f aca="false">IF($A650="","",IF($D650="","9999 Uncategorized",$D650))</f>
        <v/>
      </c>
      <c r="I650" s="0" t="str">
        <f aca="false">IF($H650="","",IFERROR(INDEX('Chart of Accounts'!$C$2:$C$57,MATCH($H650,'Chart of Accounts'!$A$2:$A$57,0)),""))</f>
        <v/>
      </c>
      <c r="J650" s="0" t="str">
        <f aca="false">IF($H650="","",IFERROR(INDEX('Chart of Accounts'!$B$2:$B$57,MATCH($H650,'Chart of Accounts'!$A$2:$A$57,0)),""))</f>
        <v/>
      </c>
      <c r="K650" s="0" t="str">
        <f aca="false">IF($F650="","",IFERROR(INDEX('Chart of Accounts'!$B$2:$B$57,MATCH($F650,'Chart of Accounts'!$A$2:$A$57,0)),""))</f>
        <v/>
      </c>
    </row>
    <row r="651" customFormat="false" ht="15" hidden="false" customHeight="false" outlineLevel="0" collapsed="false">
      <c r="A651" s="40"/>
      <c r="B651" s="22"/>
      <c r="C651" s="41"/>
      <c r="D651" s="22"/>
      <c r="E651" s="22"/>
      <c r="F651" s="22"/>
      <c r="G651" s="22"/>
      <c r="H651" s="0" t="str">
        <f aca="false">IF($A651="","",IF($D651="","9999 Uncategorized",$D651))</f>
        <v/>
      </c>
      <c r="I651" s="0" t="str">
        <f aca="false">IF($H651="","",IFERROR(INDEX('Chart of Accounts'!$C$2:$C$57,MATCH($H651,'Chart of Accounts'!$A$2:$A$57,0)),""))</f>
        <v/>
      </c>
      <c r="J651" s="0" t="str">
        <f aca="false">IF($H651="","",IFERROR(INDEX('Chart of Accounts'!$B$2:$B$57,MATCH($H651,'Chart of Accounts'!$A$2:$A$57,0)),""))</f>
        <v/>
      </c>
      <c r="K651" s="0" t="str">
        <f aca="false">IF($F651="","",IFERROR(INDEX('Chart of Accounts'!$B$2:$B$57,MATCH($F651,'Chart of Accounts'!$A$2:$A$57,0)),""))</f>
        <v/>
      </c>
    </row>
    <row r="652" customFormat="false" ht="15" hidden="false" customHeight="false" outlineLevel="0" collapsed="false">
      <c r="A652" s="40"/>
      <c r="B652" s="22"/>
      <c r="C652" s="41"/>
      <c r="D652" s="22"/>
      <c r="E652" s="22"/>
      <c r="F652" s="22"/>
      <c r="G652" s="22"/>
      <c r="H652" s="0" t="str">
        <f aca="false">IF($A652="","",IF($D652="","9999 Uncategorized",$D652))</f>
        <v/>
      </c>
      <c r="I652" s="0" t="str">
        <f aca="false">IF($H652="","",IFERROR(INDEX('Chart of Accounts'!$C$2:$C$57,MATCH($H652,'Chart of Accounts'!$A$2:$A$57,0)),""))</f>
        <v/>
      </c>
      <c r="J652" s="0" t="str">
        <f aca="false">IF($H652="","",IFERROR(INDEX('Chart of Accounts'!$B$2:$B$57,MATCH($H652,'Chart of Accounts'!$A$2:$A$57,0)),""))</f>
        <v/>
      </c>
      <c r="K652" s="0" t="str">
        <f aca="false">IF($F652="","",IFERROR(INDEX('Chart of Accounts'!$B$2:$B$57,MATCH($F652,'Chart of Accounts'!$A$2:$A$57,0)),""))</f>
        <v/>
      </c>
    </row>
    <row r="653" customFormat="false" ht="15" hidden="false" customHeight="false" outlineLevel="0" collapsed="false">
      <c r="A653" s="40"/>
      <c r="B653" s="22"/>
      <c r="C653" s="41"/>
      <c r="D653" s="22"/>
      <c r="E653" s="22"/>
      <c r="F653" s="22"/>
      <c r="G653" s="22"/>
      <c r="H653" s="0" t="str">
        <f aca="false">IF($A653="","",IF($D653="","9999 Uncategorized",$D653))</f>
        <v/>
      </c>
      <c r="I653" s="0" t="str">
        <f aca="false">IF($H653="","",IFERROR(INDEX('Chart of Accounts'!$C$2:$C$57,MATCH($H653,'Chart of Accounts'!$A$2:$A$57,0)),""))</f>
        <v/>
      </c>
      <c r="J653" s="0" t="str">
        <f aca="false">IF($H653="","",IFERROR(INDEX('Chart of Accounts'!$B$2:$B$57,MATCH($H653,'Chart of Accounts'!$A$2:$A$57,0)),""))</f>
        <v/>
      </c>
      <c r="K653" s="0" t="str">
        <f aca="false">IF($F653="","",IFERROR(INDEX('Chart of Accounts'!$B$2:$B$57,MATCH($F653,'Chart of Accounts'!$A$2:$A$57,0)),""))</f>
        <v/>
      </c>
    </row>
    <row r="654" customFormat="false" ht="15" hidden="false" customHeight="false" outlineLevel="0" collapsed="false">
      <c r="A654" s="40"/>
      <c r="B654" s="22"/>
      <c r="C654" s="41"/>
      <c r="D654" s="22"/>
      <c r="E654" s="22"/>
      <c r="F654" s="22"/>
      <c r="G654" s="22"/>
      <c r="H654" s="0" t="str">
        <f aca="false">IF($A654="","",IF($D654="","9999 Uncategorized",$D654))</f>
        <v/>
      </c>
      <c r="I654" s="0" t="str">
        <f aca="false">IF($H654="","",IFERROR(INDEX('Chart of Accounts'!$C$2:$C$57,MATCH($H654,'Chart of Accounts'!$A$2:$A$57,0)),""))</f>
        <v/>
      </c>
      <c r="J654" s="0" t="str">
        <f aca="false">IF($H654="","",IFERROR(INDEX('Chart of Accounts'!$B$2:$B$57,MATCH($H654,'Chart of Accounts'!$A$2:$A$57,0)),""))</f>
        <v/>
      </c>
      <c r="K654" s="0" t="str">
        <f aca="false">IF($F654="","",IFERROR(INDEX('Chart of Accounts'!$B$2:$B$57,MATCH($F654,'Chart of Accounts'!$A$2:$A$57,0)),""))</f>
        <v/>
      </c>
    </row>
    <row r="655" customFormat="false" ht="15" hidden="false" customHeight="false" outlineLevel="0" collapsed="false">
      <c r="A655" s="40"/>
      <c r="B655" s="22"/>
      <c r="C655" s="41"/>
      <c r="D655" s="22"/>
      <c r="E655" s="22"/>
      <c r="F655" s="22"/>
      <c r="G655" s="22"/>
      <c r="H655" s="0" t="str">
        <f aca="false">IF($A655="","",IF($D655="","9999 Uncategorized",$D655))</f>
        <v/>
      </c>
      <c r="I655" s="0" t="str">
        <f aca="false">IF($H655="","",IFERROR(INDEX('Chart of Accounts'!$C$2:$C$57,MATCH($H655,'Chart of Accounts'!$A$2:$A$57,0)),""))</f>
        <v/>
      </c>
      <c r="J655" s="0" t="str">
        <f aca="false">IF($H655="","",IFERROR(INDEX('Chart of Accounts'!$B$2:$B$57,MATCH($H655,'Chart of Accounts'!$A$2:$A$57,0)),""))</f>
        <v/>
      </c>
      <c r="K655" s="0" t="str">
        <f aca="false">IF($F655="","",IFERROR(INDEX('Chart of Accounts'!$B$2:$B$57,MATCH($F655,'Chart of Accounts'!$A$2:$A$57,0)),""))</f>
        <v/>
      </c>
    </row>
    <row r="656" customFormat="false" ht="15" hidden="false" customHeight="false" outlineLevel="0" collapsed="false">
      <c r="A656" s="40"/>
      <c r="B656" s="22"/>
      <c r="C656" s="41"/>
      <c r="D656" s="22"/>
      <c r="E656" s="22"/>
      <c r="F656" s="22"/>
      <c r="G656" s="22"/>
      <c r="H656" s="0" t="str">
        <f aca="false">IF($A656="","",IF($D656="","9999 Uncategorized",$D656))</f>
        <v/>
      </c>
      <c r="I656" s="0" t="str">
        <f aca="false">IF($H656="","",IFERROR(INDEX('Chart of Accounts'!$C$2:$C$57,MATCH($H656,'Chart of Accounts'!$A$2:$A$57,0)),""))</f>
        <v/>
      </c>
      <c r="J656" s="0" t="str">
        <f aca="false">IF($H656="","",IFERROR(INDEX('Chart of Accounts'!$B$2:$B$57,MATCH($H656,'Chart of Accounts'!$A$2:$A$57,0)),""))</f>
        <v/>
      </c>
      <c r="K656" s="0" t="str">
        <f aca="false">IF($F656="","",IFERROR(INDEX('Chart of Accounts'!$B$2:$B$57,MATCH($F656,'Chart of Accounts'!$A$2:$A$57,0)),""))</f>
        <v/>
      </c>
    </row>
    <row r="657" customFormat="false" ht="15" hidden="false" customHeight="false" outlineLevel="0" collapsed="false">
      <c r="A657" s="40"/>
      <c r="B657" s="22"/>
      <c r="C657" s="41"/>
      <c r="D657" s="22"/>
      <c r="E657" s="22"/>
      <c r="F657" s="22"/>
      <c r="G657" s="22"/>
      <c r="H657" s="0" t="str">
        <f aca="false">IF($A657="","",IF($D657="","9999 Uncategorized",$D657))</f>
        <v/>
      </c>
      <c r="I657" s="0" t="str">
        <f aca="false">IF($H657="","",IFERROR(INDEX('Chart of Accounts'!$C$2:$C$57,MATCH($H657,'Chart of Accounts'!$A$2:$A$57,0)),""))</f>
        <v/>
      </c>
      <c r="J657" s="0" t="str">
        <f aca="false">IF($H657="","",IFERROR(INDEX('Chart of Accounts'!$B$2:$B$57,MATCH($H657,'Chart of Accounts'!$A$2:$A$57,0)),""))</f>
        <v/>
      </c>
      <c r="K657" s="0" t="str">
        <f aca="false">IF($F657="","",IFERROR(INDEX('Chart of Accounts'!$B$2:$B$57,MATCH($F657,'Chart of Accounts'!$A$2:$A$57,0)),""))</f>
        <v/>
      </c>
    </row>
    <row r="658" customFormat="false" ht="15" hidden="false" customHeight="false" outlineLevel="0" collapsed="false">
      <c r="A658" s="40"/>
      <c r="B658" s="22"/>
      <c r="C658" s="41"/>
      <c r="D658" s="22"/>
      <c r="E658" s="22"/>
      <c r="F658" s="22"/>
      <c r="G658" s="22"/>
      <c r="H658" s="0" t="str">
        <f aca="false">IF($A658="","",IF($D658="","9999 Uncategorized",$D658))</f>
        <v/>
      </c>
      <c r="I658" s="0" t="str">
        <f aca="false">IF($H658="","",IFERROR(INDEX('Chart of Accounts'!$C$2:$C$57,MATCH($H658,'Chart of Accounts'!$A$2:$A$57,0)),""))</f>
        <v/>
      </c>
      <c r="J658" s="0" t="str">
        <f aca="false">IF($H658="","",IFERROR(INDEX('Chart of Accounts'!$B$2:$B$57,MATCH($H658,'Chart of Accounts'!$A$2:$A$57,0)),""))</f>
        <v/>
      </c>
      <c r="K658" s="0" t="str">
        <f aca="false">IF($F658="","",IFERROR(INDEX('Chart of Accounts'!$B$2:$B$57,MATCH($F658,'Chart of Accounts'!$A$2:$A$57,0)),""))</f>
        <v/>
      </c>
    </row>
    <row r="659" customFormat="false" ht="15" hidden="false" customHeight="false" outlineLevel="0" collapsed="false">
      <c r="A659" s="40"/>
      <c r="B659" s="22"/>
      <c r="C659" s="41"/>
      <c r="D659" s="22"/>
      <c r="E659" s="22"/>
      <c r="F659" s="22"/>
      <c r="G659" s="22"/>
      <c r="H659" s="0" t="str">
        <f aca="false">IF($A659="","",IF($D659="","9999 Uncategorized",$D659))</f>
        <v/>
      </c>
      <c r="I659" s="0" t="str">
        <f aca="false">IF($H659="","",IFERROR(INDEX('Chart of Accounts'!$C$2:$C$57,MATCH($H659,'Chart of Accounts'!$A$2:$A$57,0)),""))</f>
        <v/>
      </c>
      <c r="J659" s="0" t="str">
        <f aca="false">IF($H659="","",IFERROR(INDEX('Chart of Accounts'!$B$2:$B$57,MATCH($H659,'Chart of Accounts'!$A$2:$A$57,0)),""))</f>
        <v/>
      </c>
      <c r="K659" s="0" t="str">
        <f aca="false">IF($F659="","",IFERROR(INDEX('Chart of Accounts'!$B$2:$B$57,MATCH($F659,'Chart of Accounts'!$A$2:$A$57,0)),""))</f>
        <v/>
      </c>
    </row>
    <row r="660" customFormat="false" ht="15" hidden="false" customHeight="false" outlineLevel="0" collapsed="false">
      <c r="A660" s="40"/>
      <c r="B660" s="22"/>
      <c r="C660" s="41"/>
      <c r="D660" s="22"/>
      <c r="E660" s="22"/>
      <c r="F660" s="22"/>
      <c r="G660" s="22"/>
      <c r="H660" s="0" t="str">
        <f aca="false">IF($A660="","",IF($D660="","9999 Uncategorized",$D660))</f>
        <v/>
      </c>
      <c r="I660" s="0" t="str">
        <f aca="false">IF($H660="","",IFERROR(INDEX('Chart of Accounts'!$C$2:$C$57,MATCH($H660,'Chart of Accounts'!$A$2:$A$57,0)),""))</f>
        <v/>
      </c>
      <c r="J660" s="0" t="str">
        <f aca="false">IF($H660="","",IFERROR(INDEX('Chart of Accounts'!$B$2:$B$57,MATCH($H660,'Chart of Accounts'!$A$2:$A$57,0)),""))</f>
        <v/>
      </c>
      <c r="K660" s="0" t="str">
        <f aca="false">IF($F660="","",IFERROR(INDEX('Chart of Accounts'!$B$2:$B$57,MATCH($F660,'Chart of Accounts'!$A$2:$A$57,0)),""))</f>
        <v/>
      </c>
    </row>
    <row r="661" customFormat="false" ht="15" hidden="false" customHeight="false" outlineLevel="0" collapsed="false">
      <c r="A661" s="40"/>
      <c r="B661" s="22"/>
      <c r="C661" s="41"/>
      <c r="D661" s="22"/>
      <c r="E661" s="22"/>
      <c r="F661" s="22"/>
      <c r="G661" s="22"/>
      <c r="H661" s="0" t="str">
        <f aca="false">IF($A661="","",IF($D661="","9999 Uncategorized",$D661))</f>
        <v/>
      </c>
      <c r="I661" s="0" t="str">
        <f aca="false">IF($H661="","",IFERROR(INDEX('Chart of Accounts'!$C$2:$C$57,MATCH($H661,'Chart of Accounts'!$A$2:$A$57,0)),""))</f>
        <v/>
      </c>
      <c r="J661" s="0" t="str">
        <f aca="false">IF($H661="","",IFERROR(INDEX('Chart of Accounts'!$B$2:$B$57,MATCH($H661,'Chart of Accounts'!$A$2:$A$57,0)),""))</f>
        <v/>
      </c>
      <c r="K661" s="0" t="str">
        <f aca="false">IF($F661="","",IFERROR(INDEX('Chart of Accounts'!$B$2:$B$57,MATCH($F661,'Chart of Accounts'!$A$2:$A$57,0)),""))</f>
        <v/>
      </c>
    </row>
    <row r="662" customFormat="false" ht="15" hidden="false" customHeight="false" outlineLevel="0" collapsed="false">
      <c r="A662" s="40"/>
      <c r="B662" s="22"/>
      <c r="C662" s="41"/>
      <c r="D662" s="22"/>
      <c r="E662" s="22"/>
      <c r="F662" s="22"/>
      <c r="G662" s="22"/>
      <c r="H662" s="0" t="str">
        <f aca="false">IF($A662="","",IF($D662="","9999 Uncategorized",$D662))</f>
        <v/>
      </c>
      <c r="I662" s="0" t="str">
        <f aca="false">IF($H662="","",IFERROR(INDEX('Chart of Accounts'!$C$2:$C$57,MATCH($H662,'Chart of Accounts'!$A$2:$A$57,0)),""))</f>
        <v/>
      </c>
      <c r="J662" s="0" t="str">
        <f aca="false">IF($H662="","",IFERROR(INDEX('Chart of Accounts'!$B$2:$B$57,MATCH($H662,'Chart of Accounts'!$A$2:$A$57,0)),""))</f>
        <v/>
      </c>
      <c r="K662" s="0" t="str">
        <f aca="false">IF($F662="","",IFERROR(INDEX('Chart of Accounts'!$B$2:$B$57,MATCH($F662,'Chart of Accounts'!$A$2:$A$57,0)),""))</f>
        <v/>
      </c>
    </row>
    <row r="663" customFormat="false" ht="15" hidden="false" customHeight="false" outlineLevel="0" collapsed="false">
      <c r="A663" s="40"/>
      <c r="B663" s="22"/>
      <c r="C663" s="41"/>
      <c r="D663" s="22"/>
      <c r="E663" s="22"/>
      <c r="F663" s="22"/>
      <c r="G663" s="22"/>
      <c r="H663" s="0" t="str">
        <f aca="false">IF($A663="","",IF($D663="","9999 Uncategorized",$D663))</f>
        <v/>
      </c>
      <c r="I663" s="0" t="str">
        <f aca="false">IF($H663="","",IFERROR(INDEX('Chart of Accounts'!$C$2:$C$57,MATCH($H663,'Chart of Accounts'!$A$2:$A$57,0)),""))</f>
        <v/>
      </c>
      <c r="J663" s="0" t="str">
        <f aca="false">IF($H663="","",IFERROR(INDEX('Chart of Accounts'!$B$2:$B$57,MATCH($H663,'Chart of Accounts'!$A$2:$A$57,0)),""))</f>
        <v/>
      </c>
      <c r="K663" s="0" t="str">
        <f aca="false">IF($F663="","",IFERROR(INDEX('Chart of Accounts'!$B$2:$B$57,MATCH($F663,'Chart of Accounts'!$A$2:$A$57,0)),""))</f>
        <v/>
      </c>
    </row>
    <row r="664" customFormat="false" ht="15" hidden="false" customHeight="false" outlineLevel="0" collapsed="false">
      <c r="A664" s="40"/>
      <c r="B664" s="22"/>
      <c r="C664" s="41"/>
      <c r="D664" s="22"/>
      <c r="E664" s="22"/>
      <c r="F664" s="22"/>
      <c r="G664" s="22"/>
      <c r="H664" s="0" t="str">
        <f aca="false">IF($A664="","",IF($D664="","9999 Uncategorized",$D664))</f>
        <v/>
      </c>
      <c r="I664" s="0" t="str">
        <f aca="false">IF($H664="","",IFERROR(INDEX('Chart of Accounts'!$C$2:$C$57,MATCH($H664,'Chart of Accounts'!$A$2:$A$57,0)),""))</f>
        <v/>
      </c>
      <c r="J664" s="0" t="str">
        <f aca="false">IF($H664="","",IFERROR(INDEX('Chart of Accounts'!$B$2:$B$57,MATCH($H664,'Chart of Accounts'!$A$2:$A$57,0)),""))</f>
        <v/>
      </c>
      <c r="K664" s="0" t="str">
        <f aca="false">IF($F664="","",IFERROR(INDEX('Chart of Accounts'!$B$2:$B$57,MATCH($F664,'Chart of Accounts'!$A$2:$A$57,0)),""))</f>
        <v/>
      </c>
    </row>
    <row r="665" customFormat="false" ht="15" hidden="false" customHeight="false" outlineLevel="0" collapsed="false">
      <c r="A665" s="40"/>
      <c r="B665" s="22"/>
      <c r="C665" s="41"/>
      <c r="D665" s="22"/>
      <c r="E665" s="22"/>
      <c r="F665" s="22"/>
      <c r="G665" s="22"/>
      <c r="H665" s="0" t="str">
        <f aca="false">IF($A665="","",IF($D665="","9999 Uncategorized",$D665))</f>
        <v/>
      </c>
      <c r="I665" s="0" t="str">
        <f aca="false">IF($H665="","",IFERROR(INDEX('Chart of Accounts'!$C$2:$C$57,MATCH($H665,'Chart of Accounts'!$A$2:$A$57,0)),""))</f>
        <v/>
      </c>
      <c r="J665" s="0" t="str">
        <f aca="false">IF($H665="","",IFERROR(INDEX('Chart of Accounts'!$B$2:$B$57,MATCH($H665,'Chart of Accounts'!$A$2:$A$57,0)),""))</f>
        <v/>
      </c>
      <c r="K665" s="0" t="str">
        <f aca="false">IF($F665="","",IFERROR(INDEX('Chart of Accounts'!$B$2:$B$57,MATCH($F665,'Chart of Accounts'!$A$2:$A$57,0)),""))</f>
        <v/>
      </c>
    </row>
    <row r="666" customFormat="false" ht="15" hidden="false" customHeight="false" outlineLevel="0" collapsed="false">
      <c r="A666" s="40"/>
      <c r="B666" s="22"/>
      <c r="C666" s="41"/>
      <c r="D666" s="22"/>
      <c r="E666" s="22"/>
      <c r="F666" s="22"/>
      <c r="G666" s="22"/>
      <c r="H666" s="0" t="str">
        <f aca="false">IF($A666="","",IF($D666="","9999 Uncategorized",$D666))</f>
        <v/>
      </c>
      <c r="I666" s="0" t="str">
        <f aca="false">IF($H666="","",IFERROR(INDEX('Chart of Accounts'!$C$2:$C$57,MATCH($H666,'Chart of Accounts'!$A$2:$A$57,0)),""))</f>
        <v/>
      </c>
      <c r="J666" s="0" t="str">
        <f aca="false">IF($H666="","",IFERROR(INDEX('Chart of Accounts'!$B$2:$B$57,MATCH($H666,'Chart of Accounts'!$A$2:$A$57,0)),""))</f>
        <v/>
      </c>
      <c r="K666" s="0" t="str">
        <f aca="false">IF($F666="","",IFERROR(INDEX('Chart of Accounts'!$B$2:$B$57,MATCH($F666,'Chart of Accounts'!$A$2:$A$57,0)),""))</f>
        <v/>
      </c>
    </row>
    <row r="667" customFormat="false" ht="15" hidden="false" customHeight="false" outlineLevel="0" collapsed="false">
      <c r="A667" s="40"/>
      <c r="B667" s="22"/>
      <c r="C667" s="41"/>
      <c r="D667" s="22"/>
      <c r="E667" s="22"/>
      <c r="F667" s="22"/>
      <c r="G667" s="22"/>
      <c r="H667" s="0" t="str">
        <f aca="false">IF($A667="","",IF($D667="","9999 Uncategorized",$D667))</f>
        <v/>
      </c>
      <c r="I667" s="0" t="str">
        <f aca="false">IF($H667="","",IFERROR(INDEX('Chart of Accounts'!$C$2:$C$57,MATCH($H667,'Chart of Accounts'!$A$2:$A$57,0)),""))</f>
        <v/>
      </c>
      <c r="J667" s="0" t="str">
        <f aca="false">IF($H667="","",IFERROR(INDEX('Chart of Accounts'!$B$2:$B$57,MATCH($H667,'Chart of Accounts'!$A$2:$A$57,0)),""))</f>
        <v/>
      </c>
      <c r="K667" s="0" t="str">
        <f aca="false">IF($F667="","",IFERROR(INDEX('Chart of Accounts'!$B$2:$B$57,MATCH($F667,'Chart of Accounts'!$A$2:$A$57,0)),""))</f>
        <v/>
      </c>
    </row>
    <row r="668" customFormat="false" ht="15" hidden="false" customHeight="false" outlineLevel="0" collapsed="false">
      <c r="A668" s="40"/>
      <c r="B668" s="22"/>
      <c r="C668" s="41"/>
      <c r="D668" s="22"/>
      <c r="E668" s="22"/>
      <c r="F668" s="22"/>
      <c r="G668" s="22"/>
      <c r="H668" s="0" t="str">
        <f aca="false">IF($A668="","",IF($D668="","9999 Uncategorized",$D668))</f>
        <v/>
      </c>
      <c r="I668" s="0" t="str">
        <f aca="false">IF($H668="","",IFERROR(INDEX('Chart of Accounts'!$C$2:$C$57,MATCH($H668,'Chart of Accounts'!$A$2:$A$57,0)),""))</f>
        <v/>
      </c>
      <c r="J668" s="0" t="str">
        <f aca="false">IF($H668="","",IFERROR(INDEX('Chart of Accounts'!$B$2:$B$57,MATCH($H668,'Chart of Accounts'!$A$2:$A$57,0)),""))</f>
        <v/>
      </c>
      <c r="K668" s="0" t="str">
        <f aca="false">IF($F668="","",IFERROR(INDEX('Chart of Accounts'!$B$2:$B$57,MATCH($F668,'Chart of Accounts'!$A$2:$A$57,0)),""))</f>
        <v/>
      </c>
    </row>
    <row r="669" customFormat="false" ht="15" hidden="false" customHeight="false" outlineLevel="0" collapsed="false">
      <c r="A669" s="40"/>
      <c r="B669" s="22"/>
      <c r="C669" s="41"/>
      <c r="D669" s="22"/>
      <c r="E669" s="22"/>
      <c r="F669" s="22"/>
      <c r="G669" s="22"/>
      <c r="H669" s="0" t="str">
        <f aca="false">IF($A669="","",IF($D669="","9999 Uncategorized",$D669))</f>
        <v/>
      </c>
      <c r="I669" s="0" t="str">
        <f aca="false">IF($H669="","",IFERROR(INDEX('Chart of Accounts'!$C$2:$C$57,MATCH($H669,'Chart of Accounts'!$A$2:$A$57,0)),""))</f>
        <v/>
      </c>
      <c r="J669" s="0" t="str">
        <f aca="false">IF($H669="","",IFERROR(INDEX('Chart of Accounts'!$B$2:$B$57,MATCH($H669,'Chart of Accounts'!$A$2:$A$57,0)),""))</f>
        <v/>
      </c>
      <c r="K669" s="0" t="str">
        <f aca="false">IF($F669="","",IFERROR(INDEX('Chart of Accounts'!$B$2:$B$57,MATCH($F669,'Chart of Accounts'!$A$2:$A$57,0)),""))</f>
        <v/>
      </c>
    </row>
    <row r="670" customFormat="false" ht="15" hidden="false" customHeight="false" outlineLevel="0" collapsed="false">
      <c r="A670" s="40"/>
      <c r="B670" s="22"/>
      <c r="C670" s="41"/>
      <c r="D670" s="22"/>
      <c r="E670" s="22"/>
      <c r="F670" s="22"/>
      <c r="G670" s="22"/>
      <c r="H670" s="0" t="str">
        <f aca="false">IF($A670="","",IF($D670="","9999 Uncategorized",$D670))</f>
        <v/>
      </c>
      <c r="I670" s="0" t="str">
        <f aca="false">IF($H670="","",IFERROR(INDEX('Chart of Accounts'!$C$2:$C$57,MATCH($H670,'Chart of Accounts'!$A$2:$A$57,0)),""))</f>
        <v/>
      </c>
      <c r="J670" s="0" t="str">
        <f aca="false">IF($H670="","",IFERROR(INDEX('Chart of Accounts'!$B$2:$B$57,MATCH($H670,'Chart of Accounts'!$A$2:$A$57,0)),""))</f>
        <v/>
      </c>
      <c r="K670" s="0" t="str">
        <f aca="false">IF($F670="","",IFERROR(INDEX('Chart of Accounts'!$B$2:$B$57,MATCH($F670,'Chart of Accounts'!$A$2:$A$57,0)),""))</f>
        <v/>
      </c>
    </row>
    <row r="671" customFormat="false" ht="15" hidden="false" customHeight="false" outlineLevel="0" collapsed="false">
      <c r="A671" s="40"/>
      <c r="B671" s="22"/>
      <c r="C671" s="41"/>
      <c r="D671" s="22"/>
      <c r="E671" s="22"/>
      <c r="F671" s="22"/>
      <c r="G671" s="22"/>
      <c r="H671" s="0" t="str">
        <f aca="false">IF($A671="","",IF($D671="","9999 Uncategorized",$D671))</f>
        <v/>
      </c>
      <c r="I671" s="0" t="str">
        <f aca="false">IF($H671="","",IFERROR(INDEX('Chart of Accounts'!$C$2:$C$57,MATCH($H671,'Chart of Accounts'!$A$2:$A$57,0)),""))</f>
        <v/>
      </c>
      <c r="J671" s="0" t="str">
        <f aca="false">IF($H671="","",IFERROR(INDEX('Chart of Accounts'!$B$2:$B$57,MATCH($H671,'Chart of Accounts'!$A$2:$A$57,0)),""))</f>
        <v/>
      </c>
      <c r="K671" s="0" t="str">
        <f aca="false">IF($F671="","",IFERROR(INDEX('Chart of Accounts'!$B$2:$B$57,MATCH($F671,'Chart of Accounts'!$A$2:$A$57,0)),""))</f>
        <v/>
      </c>
    </row>
    <row r="672" customFormat="false" ht="15" hidden="false" customHeight="false" outlineLevel="0" collapsed="false">
      <c r="A672" s="40"/>
      <c r="B672" s="22"/>
      <c r="C672" s="41"/>
      <c r="D672" s="22"/>
      <c r="E672" s="22"/>
      <c r="F672" s="22"/>
      <c r="G672" s="22"/>
      <c r="H672" s="0" t="str">
        <f aca="false">IF($A672="","",IF($D672="","9999 Uncategorized",$D672))</f>
        <v/>
      </c>
      <c r="I672" s="0" t="str">
        <f aca="false">IF($H672="","",IFERROR(INDEX('Chart of Accounts'!$C$2:$C$57,MATCH($H672,'Chart of Accounts'!$A$2:$A$57,0)),""))</f>
        <v/>
      </c>
      <c r="J672" s="0" t="str">
        <f aca="false">IF($H672="","",IFERROR(INDEX('Chart of Accounts'!$B$2:$B$57,MATCH($H672,'Chart of Accounts'!$A$2:$A$57,0)),""))</f>
        <v/>
      </c>
      <c r="K672" s="0" t="str">
        <f aca="false">IF($F672="","",IFERROR(INDEX('Chart of Accounts'!$B$2:$B$57,MATCH($F672,'Chart of Accounts'!$A$2:$A$57,0)),""))</f>
        <v/>
      </c>
    </row>
    <row r="673" customFormat="false" ht="15" hidden="false" customHeight="false" outlineLevel="0" collapsed="false">
      <c r="A673" s="40"/>
      <c r="B673" s="22"/>
      <c r="C673" s="41"/>
      <c r="D673" s="22"/>
      <c r="E673" s="22"/>
      <c r="F673" s="22"/>
      <c r="G673" s="22"/>
      <c r="H673" s="0" t="str">
        <f aca="false">IF($A673="","",IF($D673="","9999 Uncategorized",$D673))</f>
        <v/>
      </c>
      <c r="I673" s="0" t="str">
        <f aca="false">IF($H673="","",IFERROR(INDEX('Chart of Accounts'!$C$2:$C$57,MATCH($H673,'Chart of Accounts'!$A$2:$A$57,0)),""))</f>
        <v/>
      </c>
      <c r="J673" s="0" t="str">
        <f aca="false">IF($H673="","",IFERROR(INDEX('Chart of Accounts'!$B$2:$B$57,MATCH($H673,'Chart of Accounts'!$A$2:$A$57,0)),""))</f>
        <v/>
      </c>
      <c r="K673" s="0" t="str">
        <f aca="false">IF($F673="","",IFERROR(INDEX('Chart of Accounts'!$B$2:$B$57,MATCH($F673,'Chart of Accounts'!$A$2:$A$57,0)),""))</f>
        <v/>
      </c>
    </row>
    <row r="674" customFormat="false" ht="15" hidden="false" customHeight="false" outlineLevel="0" collapsed="false">
      <c r="A674" s="40"/>
      <c r="B674" s="22"/>
      <c r="C674" s="41"/>
      <c r="D674" s="22"/>
      <c r="E674" s="22"/>
      <c r="F674" s="22"/>
      <c r="G674" s="22"/>
      <c r="H674" s="0" t="str">
        <f aca="false">IF($A674="","",IF($D674="","9999 Uncategorized",$D674))</f>
        <v/>
      </c>
      <c r="I674" s="0" t="str">
        <f aca="false">IF($H674="","",IFERROR(INDEX('Chart of Accounts'!$C$2:$C$57,MATCH($H674,'Chart of Accounts'!$A$2:$A$57,0)),""))</f>
        <v/>
      </c>
      <c r="J674" s="0" t="str">
        <f aca="false">IF($H674="","",IFERROR(INDEX('Chart of Accounts'!$B$2:$B$57,MATCH($H674,'Chart of Accounts'!$A$2:$A$57,0)),""))</f>
        <v/>
      </c>
      <c r="K674" s="0" t="str">
        <f aca="false">IF($F674="","",IFERROR(INDEX('Chart of Accounts'!$B$2:$B$57,MATCH($F674,'Chart of Accounts'!$A$2:$A$57,0)),""))</f>
        <v/>
      </c>
    </row>
    <row r="675" customFormat="false" ht="15" hidden="false" customHeight="false" outlineLevel="0" collapsed="false">
      <c r="A675" s="40"/>
      <c r="B675" s="22"/>
      <c r="C675" s="41"/>
      <c r="D675" s="22"/>
      <c r="E675" s="22"/>
      <c r="F675" s="22"/>
      <c r="G675" s="22"/>
      <c r="H675" s="0" t="str">
        <f aca="false">IF($A675="","",IF($D675="","9999 Uncategorized",$D675))</f>
        <v/>
      </c>
      <c r="I675" s="0" t="str">
        <f aca="false">IF($H675="","",IFERROR(INDEX('Chart of Accounts'!$C$2:$C$57,MATCH($H675,'Chart of Accounts'!$A$2:$A$57,0)),""))</f>
        <v/>
      </c>
      <c r="J675" s="0" t="str">
        <f aca="false">IF($H675="","",IFERROR(INDEX('Chart of Accounts'!$B$2:$B$57,MATCH($H675,'Chart of Accounts'!$A$2:$A$57,0)),""))</f>
        <v/>
      </c>
      <c r="K675" s="0" t="str">
        <f aca="false">IF($F675="","",IFERROR(INDEX('Chart of Accounts'!$B$2:$B$57,MATCH($F675,'Chart of Accounts'!$A$2:$A$57,0)),""))</f>
        <v/>
      </c>
    </row>
    <row r="676" customFormat="false" ht="15" hidden="false" customHeight="false" outlineLevel="0" collapsed="false">
      <c r="A676" s="40"/>
      <c r="B676" s="22"/>
      <c r="C676" s="41"/>
      <c r="D676" s="22"/>
      <c r="E676" s="22"/>
      <c r="F676" s="22"/>
      <c r="G676" s="22"/>
      <c r="H676" s="0" t="str">
        <f aca="false">IF($A676="","",IF($D676="","9999 Uncategorized",$D676))</f>
        <v/>
      </c>
      <c r="I676" s="0" t="str">
        <f aca="false">IF($H676="","",IFERROR(INDEX('Chart of Accounts'!$C$2:$C$57,MATCH($H676,'Chart of Accounts'!$A$2:$A$57,0)),""))</f>
        <v/>
      </c>
      <c r="J676" s="0" t="str">
        <f aca="false">IF($H676="","",IFERROR(INDEX('Chart of Accounts'!$B$2:$B$57,MATCH($H676,'Chart of Accounts'!$A$2:$A$57,0)),""))</f>
        <v/>
      </c>
      <c r="K676" s="0" t="str">
        <f aca="false">IF($F676="","",IFERROR(INDEX('Chart of Accounts'!$B$2:$B$57,MATCH($F676,'Chart of Accounts'!$A$2:$A$57,0)),""))</f>
        <v/>
      </c>
    </row>
    <row r="677" customFormat="false" ht="15" hidden="false" customHeight="false" outlineLevel="0" collapsed="false">
      <c r="A677" s="40"/>
      <c r="B677" s="22"/>
      <c r="C677" s="41"/>
      <c r="D677" s="22"/>
      <c r="E677" s="22"/>
      <c r="F677" s="22"/>
      <c r="G677" s="22"/>
      <c r="H677" s="0" t="str">
        <f aca="false">IF($A677="","",IF($D677="","9999 Uncategorized",$D677))</f>
        <v/>
      </c>
      <c r="I677" s="0" t="str">
        <f aca="false">IF($H677="","",IFERROR(INDEX('Chart of Accounts'!$C$2:$C$57,MATCH($H677,'Chart of Accounts'!$A$2:$A$57,0)),""))</f>
        <v/>
      </c>
      <c r="J677" s="0" t="str">
        <f aca="false">IF($H677="","",IFERROR(INDEX('Chart of Accounts'!$B$2:$B$57,MATCH($H677,'Chart of Accounts'!$A$2:$A$57,0)),""))</f>
        <v/>
      </c>
      <c r="K677" s="0" t="str">
        <f aca="false">IF($F677="","",IFERROR(INDEX('Chart of Accounts'!$B$2:$B$57,MATCH($F677,'Chart of Accounts'!$A$2:$A$57,0)),""))</f>
        <v/>
      </c>
    </row>
    <row r="678" customFormat="false" ht="15" hidden="false" customHeight="false" outlineLevel="0" collapsed="false">
      <c r="A678" s="40"/>
      <c r="B678" s="22"/>
      <c r="C678" s="41"/>
      <c r="D678" s="22"/>
      <c r="E678" s="22"/>
      <c r="F678" s="22"/>
      <c r="G678" s="22"/>
      <c r="H678" s="0" t="str">
        <f aca="false">IF($A678="","",IF($D678="","9999 Uncategorized",$D678))</f>
        <v/>
      </c>
      <c r="I678" s="0" t="str">
        <f aca="false">IF($H678="","",IFERROR(INDEX('Chart of Accounts'!$C$2:$C$57,MATCH($H678,'Chart of Accounts'!$A$2:$A$57,0)),""))</f>
        <v/>
      </c>
      <c r="J678" s="0" t="str">
        <f aca="false">IF($H678="","",IFERROR(INDEX('Chart of Accounts'!$B$2:$B$57,MATCH($H678,'Chart of Accounts'!$A$2:$A$57,0)),""))</f>
        <v/>
      </c>
      <c r="K678" s="0" t="str">
        <f aca="false">IF($F678="","",IFERROR(INDEX('Chart of Accounts'!$B$2:$B$57,MATCH($F678,'Chart of Accounts'!$A$2:$A$57,0)),""))</f>
        <v/>
      </c>
    </row>
    <row r="679" customFormat="false" ht="15" hidden="false" customHeight="false" outlineLevel="0" collapsed="false">
      <c r="A679" s="40"/>
      <c r="B679" s="22"/>
      <c r="C679" s="41"/>
      <c r="D679" s="22"/>
      <c r="E679" s="22"/>
      <c r="F679" s="22"/>
      <c r="G679" s="22"/>
      <c r="H679" s="0" t="str">
        <f aca="false">IF($A679="","",IF($D679="","9999 Uncategorized",$D679))</f>
        <v/>
      </c>
      <c r="I679" s="0" t="str">
        <f aca="false">IF($H679="","",IFERROR(INDEX('Chart of Accounts'!$C$2:$C$57,MATCH($H679,'Chart of Accounts'!$A$2:$A$57,0)),""))</f>
        <v/>
      </c>
      <c r="J679" s="0" t="str">
        <f aca="false">IF($H679="","",IFERROR(INDEX('Chart of Accounts'!$B$2:$B$57,MATCH($H679,'Chart of Accounts'!$A$2:$A$57,0)),""))</f>
        <v/>
      </c>
      <c r="K679" s="0" t="str">
        <f aca="false">IF($F679="","",IFERROR(INDEX('Chart of Accounts'!$B$2:$B$57,MATCH($F679,'Chart of Accounts'!$A$2:$A$57,0)),""))</f>
        <v/>
      </c>
    </row>
    <row r="680" customFormat="false" ht="15" hidden="false" customHeight="false" outlineLevel="0" collapsed="false">
      <c r="A680" s="40"/>
      <c r="B680" s="22"/>
      <c r="C680" s="41"/>
      <c r="D680" s="22"/>
      <c r="E680" s="22"/>
      <c r="F680" s="22"/>
      <c r="G680" s="22"/>
      <c r="H680" s="0" t="str">
        <f aca="false">IF($A680="","",IF($D680="","9999 Uncategorized",$D680))</f>
        <v/>
      </c>
      <c r="I680" s="0" t="str">
        <f aca="false">IF($H680="","",IFERROR(INDEX('Chart of Accounts'!$C$2:$C$57,MATCH($H680,'Chart of Accounts'!$A$2:$A$57,0)),""))</f>
        <v/>
      </c>
      <c r="J680" s="0" t="str">
        <f aca="false">IF($H680="","",IFERROR(INDEX('Chart of Accounts'!$B$2:$B$57,MATCH($H680,'Chart of Accounts'!$A$2:$A$57,0)),""))</f>
        <v/>
      </c>
      <c r="K680" s="0" t="str">
        <f aca="false">IF($F680="","",IFERROR(INDEX('Chart of Accounts'!$B$2:$B$57,MATCH($F680,'Chart of Accounts'!$A$2:$A$57,0)),""))</f>
        <v/>
      </c>
    </row>
    <row r="681" customFormat="false" ht="15" hidden="false" customHeight="false" outlineLevel="0" collapsed="false">
      <c r="A681" s="40"/>
      <c r="B681" s="22"/>
      <c r="C681" s="41"/>
      <c r="D681" s="22"/>
      <c r="E681" s="22"/>
      <c r="F681" s="22"/>
      <c r="G681" s="22"/>
      <c r="H681" s="0" t="str">
        <f aca="false">IF($A681="","",IF($D681="","9999 Uncategorized",$D681))</f>
        <v/>
      </c>
      <c r="I681" s="0" t="str">
        <f aca="false">IF($H681="","",IFERROR(INDEX('Chart of Accounts'!$C$2:$C$57,MATCH($H681,'Chart of Accounts'!$A$2:$A$57,0)),""))</f>
        <v/>
      </c>
      <c r="J681" s="0" t="str">
        <f aca="false">IF($H681="","",IFERROR(INDEX('Chart of Accounts'!$B$2:$B$57,MATCH($H681,'Chart of Accounts'!$A$2:$A$57,0)),""))</f>
        <v/>
      </c>
      <c r="K681" s="0" t="str">
        <f aca="false">IF($F681="","",IFERROR(INDEX('Chart of Accounts'!$B$2:$B$57,MATCH($F681,'Chart of Accounts'!$A$2:$A$57,0)),""))</f>
        <v/>
      </c>
    </row>
    <row r="682" customFormat="false" ht="15" hidden="false" customHeight="false" outlineLevel="0" collapsed="false">
      <c r="A682" s="40"/>
      <c r="B682" s="22"/>
      <c r="C682" s="41"/>
      <c r="D682" s="22"/>
      <c r="E682" s="22"/>
      <c r="F682" s="22"/>
      <c r="G682" s="22"/>
      <c r="H682" s="0" t="str">
        <f aca="false">IF($A682="","",IF($D682="","9999 Uncategorized",$D682))</f>
        <v/>
      </c>
      <c r="I682" s="0" t="str">
        <f aca="false">IF($H682="","",IFERROR(INDEX('Chart of Accounts'!$C$2:$C$57,MATCH($H682,'Chart of Accounts'!$A$2:$A$57,0)),""))</f>
        <v/>
      </c>
      <c r="J682" s="0" t="str">
        <f aca="false">IF($H682="","",IFERROR(INDEX('Chart of Accounts'!$B$2:$B$57,MATCH($H682,'Chart of Accounts'!$A$2:$A$57,0)),""))</f>
        <v/>
      </c>
      <c r="K682" s="0" t="str">
        <f aca="false">IF($F682="","",IFERROR(INDEX('Chart of Accounts'!$B$2:$B$57,MATCH($F682,'Chart of Accounts'!$A$2:$A$57,0)),""))</f>
        <v/>
      </c>
    </row>
    <row r="683" customFormat="false" ht="15" hidden="false" customHeight="false" outlineLevel="0" collapsed="false">
      <c r="A683" s="40"/>
      <c r="B683" s="22"/>
      <c r="C683" s="41"/>
      <c r="D683" s="22"/>
      <c r="E683" s="22"/>
      <c r="F683" s="22"/>
      <c r="G683" s="22"/>
      <c r="H683" s="0" t="str">
        <f aca="false">IF($A683="","",IF($D683="","9999 Uncategorized",$D683))</f>
        <v/>
      </c>
      <c r="I683" s="0" t="str">
        <f aca="false">IF($H683="","",IFERROR(INDEX('Chart of Accounts'!$C$2:$C$57,MATCH($H683,'Chart of Accounts'!$A$2:$A$57,0)),""))</f>
        <v/>
      </c>
      <c r="J683" s="0" t="str">
        <f aca="false">IF($H683="","",IFERROR(INDEX('Chart of Accounts'!$B$2:$B$57,MATCH($H683,'Chart of Accounts'!$A$2:$A$57,0)),""))</f>
        <v/>
      </c>
      <c r="K683" s="0" t="str">
        <f aca="false">IF($F683="","",IFERROR(INDEX('Chart of Accounts'!$B$2:$B$57,MATCH($F683,'Chart of Accounts'!$A$2:$A$57,0)),""))</f>
        <v/>
      </c>
    </row>
    <row r="684" customFormat="false" ht="15" hidden="false" customHeight="false" outlineLevel="0" collapsed="false">
      <c r="A684" s="40"/>
      <c r="B684" s="22"/>
      <c r="C684" s="41"/>
      <c r="D684" s="22"/>
      <c r="E684" s="22"/>
      <c r="F684" s="22"/>
      <c r="G684" s="22"/>
      <c r="H684" s="0" t="str">
        <f aca="false">IF($A684="","",IF($D684="","9999 Uncategorized",$D684))</f>
        <v/>
      </c>
      <c r="I684" s="0" t="str">
        <f aca="false">IF($H684="","",IFERROR(INDEX('Chart of Accounts'!$C$2:$C$57,MATCH($H684,'Chart of Accounts'!$A$2:$A$57,0)),""))</f>
        <v/>
      </c>
      <c r="J684" s="0" t="str">
        <f aca="false">IF($H684="","",IFERROR(INDEX('Chart of Accounts'!$B$2:$B$57,MATCH($H684,'Chart of Accounts'!$A$2:$A$57,0)),""))</f>
        <v/>
      </c>
      <c r="K684" s="0" t="str">
        <f aca="false">IF($F684="","",IFERROR(INDEX('Chart of Accounts'!$B$2:$B$57,MATCH($F684,'Chart of Accounts'!$A$2:$A$57,0)),""))</f>
        <v/>
      </c>
    </row>
    <row r="685" customFormat="false" ht="15" hidden="false" customHeight="false" outlineLevel="0" collapsed="false">
      <c r="A685" s="40"/>
      <c r="B685" s="22"/>
      <c r="C685" s="41"/>
      <c r="D685" s="22"/>
      <c r="E685" s="22"/>
      <c r="F685" s="22"/>
      <c r="G685" s="22"/>
      <c r="H685" s="0" t="str">
        <f aca="false">IF($A685="","",IF($D685="","9999 Uncategorized",$D685))</f>
        <v/>
      </c>
      <c r="I685" s="0" t="str">
        <f aca="false">IF($H685="","",IFERROR(INDEX('Chart of Accounts'!$C$2:$C$57,MATCH($H685,'Chart of Accounts'!$A$2:$A$57,0)),""))</f>
        <v/>
      </c>
      <c r="J685" s="0" t="str">
        <f aca="false">IF($H685="","",IFERROR(INDEX('Chart of Accounts'!$B$2:$B$57,MATCH($H685,'Chart of Accounts'!$A$2:$A$57,0)),""))</f>
        <v/>
      </c>
      <c r="K685" s="0" t="str">
        <f aca="false">IF($F685="","",IFERROR(INDEX('Chart of Accounts'!$B$2:$B$57,MATCH($F685,'Chart of Accounts'!$A$2:$A$57,0)),""))</f>
        <v/>
      </c>
    </row>
    <row r="686" customFormat="false" ht="15" hidden="false" customHeight="false" outlineLevel="0" collapsed="false">
      <c r="A686" s="40"/>
      <c r="B686" s="22"/>
      <c r="C686" s="41"/>
      <c r="D686" s="22"/>
      <c r="E686" s="22"/>
      <c r="F686" s="22"/>
      <c r="G686" s="22"/>
      <c r="H686" s="0" t="str">
        <f aca="false">IF($A686="","",IF($D686="","9999 Uncategorized",$D686))</f>
        <v/>
      </c>
      <c r="I686" s="0" t="str">
        <f aca="false">IF($H686="","",IFERROR(INDEX('Chart of Accounts'!$C$2:$C$57,MATCH($H686,'Chart of Accounts'!$A$2:$A$57,0)),""))</f>
        <v/>
      </c>
      <c r="J686" s="0" t="str">
        <f aca="false">IF($H686="","",IFERROR(INDEX('Chart of Accounts'!$B$2:$B$57,MATCH($H686,'Chart of Accounts'!$A$2:$A$57,0)),""))</f>
        <v/>
      </c>
      <c r="K686" s="0" t="str">
        <f aca="false">IF($F686="","",IFERROR(INDEX('Chart of Accounts'!$B$2:$B$57,MATCH($F686,'Chart of Accounts'!$A$2:$A$57,0)),""))</f>
        <v/>
      </c>
    </row>
    <row r="687" customFormat="false" ht="15" hidden="false" customHeight="false" outlineLevel="0" collapsed="false">
      <c r="A687" s="40"/>
      <c r="B687" s="22"/>
      <c r="C687" s="41"/>
      <c r="D687" s="22"/>
      <c r="E687" s="22"/>
      <c r="F687" s="22"/>
      <c r="G687" s="22"/>
      <c r="H687" s="0" t="str">
        <f aca="false">IF($A687="","",IF($D687="","9999 Uncategorized",$D687))</f>
        <v/>
      </c>
      <c r="I687" s="0" t="str">
        <f aca="false">IF($H687="","",IFERROR(INDEX('Chart of Accounts'!$C$2:$C$57,MATCH($H687,'Chart of Accounts'!$A$2:$A$57,0)),""))</f>
        <v/>
      </c>
      <c r="J687" s="0" t="str">
        <f aca="false">IF($H687="","",IFERROR(INDEX('Chart of Accounts'!$B$2:$B$57,MATCH($H687,'Chart of Accounts'!$A$2:$A$57,0)),""))</f>
        <v/>
      </c>
      <c r="K687" s="0" t="str">
        <f aca="false">IF($F687="","",IFERROR(INDEX('Chart of Accounts'!$B$2:$B$57,MATCH($F687,'Chart of Accounts'!$A$2:$A$57,0)),""))</f>
        <v/>
      </c>
    </row>
    <row r="688" customFormat="false" ht="15" hidden="false" customHeight="false" outlineLevel="0" collapsed="false">
      <c r="A688" s="40"/>
      <c r="B688" s="22"/>
      <c r="C688" s="41"/>
      <c r="D688" s="22"/>
      <c r="E688" s="22"/>
      <c r="F688" s="22"/>
      <c r="G688" s="22"/>
      <c r="H688" s="0" t="str">
        <f aca="false">IF($A688="","",IF($D688="","9999 Uncategorized",$D688))</f>
        <v/>
      </c>
      <c r="I688" s="0" t="str">
        <f aca="false">IF($H688="","",IFERROR(INDEX('Chart of Accounts'!$C$2:$C$57,MATCH($H688,'Chart of Accounts'!$A$2:$A$57,0)),""))</f>
        <v/>
      </c>
      <c r="J688" s="0" t="str">
        <f aca="false">IF($H688="","",IFERROR(INDEX('Chart of Accounts'!$B$2:$B$57,MATCH($H688,'Chart of Accounts'!$A$2:$A$57,0)),""))</f>
        <v/>
      </c>
      <c r="K688" s="0" t="str">
        <f aca="false">IF($F688="","",IFERROR(INDEX('Chart of Accounts'!$B$2:$B$57,MATCH($F688,'Chart of Accounts'!$A$2:$A$57,0)),""))</f>
        <v/>
      </c>
    </row>
    <row r="689" customFormat="false" ht="15" hidden="false" customHeight="false" outlineLevel="0" collapsed="false">
      <c r="A689" s="40"/>
      <c r="B689" s="22"/>
      <c r="C689" s="41"/>
      <c r="D689" s="22"/>
      <c r="E689" s="22"/>
      <c r="F689" s="22"/>
      <c r="G689" s="22"/>
      <c r="H689" s="0" t="str">
        <f aca="false">IF($A689="","",IF($D689="","9999 Uncategorized",$D689))</f>
        <v/>
      </c>
      <c r="I689" s="0" t="str">
        <f aca="false">IF($H689="","",IFERROR(INDEX('Chart of Accounts'!$C$2:$C$57,MATCH($H689,'Chart of Accounts'!$A$2:$A$57,0)),""))</f>
        <v/>
      </c>
      <c r="J689" s="0" t="str">
        <f aca="false">IF($H689="","",IFERROR(INDEX('Chart of Accounts'!$B$2:$B$57,MATCH($H689,'Chart of Accounts'!$A$2:$A$57,0)),""))</f>
        <v/>
      </c>
      <c r="K689" s="0" t="str">
        <f aca="false">IF($F689="","",IFERROR(INDEX('Chart of Accounts'!$B$2:$B$57,MATCH($F689,'Chart of Accounts'!$A$2:$A$57,0)),""))</f>
        <v/>
      </c>
    </row>
    <row r="690" customFormat="false" ht="15" hidden="false" customHeight="false" outlineLevel="0" collapsed="false">
      <c r="A690" s="40"/>
      <c r="B690" s="22"/>
      <c r="C690" s="41"/>
      <c r="D690" s="22"/>
      <c r="E690" s="22"/>
      <c r="F690" s="22"/>
      <c r="G690" s="22"/>
      <c r="H690" s="0" t="str">
        <f aca="false">IF($A690="","",IF($D690="","9999 Uncategorized",$D690))</f>
        <v/>
      </c>
      <c r="I690" s="0" t="str">
        <f aca="false">IF($H690="","",IFERROR(INDEX('Chart of Accounts'!$C$2:$C$57,MATCH($H690,'Chart of Accounts'!$A$2:$A$57,0)),""))</f>
        <v/>
      </c>
      <c r="J690" s="0" t="str">
        <f aca="false">IF($H690="","",IFERROR(INDEX('Chart of Accounts'!$B$2:$B$57,MATCH($H690,'Chart of Accounts'!$A$2:$A$57,0)),""))</f>
        <v/>
      </c>
      <c r="K690" s="0" t="str">
        <f aca="false">IF($F690="","",IFERROR(INDEX('Chart of Accounts'!$B$2:$B$57,MATCH($F690,'Chart of Accounts'!$A$2:$A$57,0)),""))</f>
        <v/>
      </c>
    </row>
    <row r="691" customFormat="false" ht="15" hidden="false" customHeight="false" outlineLevel="0" collapsed="false">
      <c r="A691" s="40"/>
      <c r="B691" s="22"/>
      <c r="C691" s="41"/>
      <c r="D691" s="22"/>
      <c r="E691" s="22"/>
      <c r="F691" s="22"/>
      <c r="G691" s="22"/>
      <c r="H691" s="0" t="str">
        <f aca="false">IF($A691="","",IF($D691="","9999 Uncategorized",$D691))</f>
        <v/>
      </c>
      <c r="I691" s="0" t="str">
        <f aca="false">IF($H691="","",IFERROR(INDEX('Chart of Accounts'!$C$2:$C$57,MATCH($H691,'Chart of Accounts'!$A$2:$A$57,0)),""))</f>
        <v/>
      </c>
      <c r="J691" s="0" t="str">
        <f aca="false">IF($H691="","",IFERROR(INDEX('Chart of Accounts'!$B$2:$B$57,MATCH($H691,'Chart of Accounts'!$A$2:$A$57,0)),""))</f>
        <v/>
      </c>
      <c r="K691" s="0" t="str">
        <f aca="false">IF($F691="","",IFERROR(INDEX('Chart of Accounts'!$B$2:$B$57,MATCH($F691,'Chart of Accounts'!$A$2:$A$57,0)),""))</f>
        <v/>
      </c>
    </row>
    <row r="692" customFormat="false" ht="15" hidden="false" customHeight="false" outlineLevel="0" collapsed="false">
      <c r="A692" s="40"/>
      <c r="B692" s="22"/>
      <c r="C692" s="41"/>
      <c r="D692" s="22"/>
      <c r="E692" s="22"/>
      <c r="F692" s="22"/>
      <c r="G692" s="22"/>
      <c r="H692" s="0" t="str">
        <f aca="false">IF($A692="","",IF($D692="","9999 Uncategorized",$D692))</f>
        <v/>
      </c>
      <c r="I692" s="0" t="str">
        <f aca="false">IF($H692="","",IFERROR(INDEX('Chart of Accounts'!$C$2:$C$57,MATCH($H692,'Chart of Accounts'!$A$2:$A$57,0)),""))</f>
        <v/>
      </c>
      <c r="J692" s="0" t="str">
        <f aca="false">IF($H692="","",IFERROR(INDEX('Chart of Accounts'!$B$2:$B$57,MATCH($H692,'Chart of Accounts'!$A$2:$A$57,0)),""))</f>
        <v/>
      </c>
      <c r="K692" s="0" t="str">
        <f aca="false">IF($F692="","",IFERROR(INDEX('Chart of Accounts'!$B$2:$B$57,MATCH($F692,'Chart of Accounts'!$A$2:$A$57,0)),""))</f>
        <v/>
      </c>
    </row>
    <row r="693" customFormat="false" ht="15" hidden="false" customHeight="false" outlineLevel="0" collapsed="false">
      <c r="A693" s="40"/>
      <c r="B693" s="22"/>
      <c r="C693" s="41"/>
      <c r="D693" s="22"/>
      <c r="E693" s="22"/>
      <c r="F693" s="22"/>
      <c r="G693" s="22"/>
      <c r="H693" s="0" t="str">
        <f aca="false">IF($A693="","",IF($D693="","9999 Uncategorized",$D693))</f>
        <v/>
      </c>
      <c r="I693" s="0" t="str">
        <f aca="false">IF($H693="","",IFERROR(INDEX('Chart of Accounts'!$C$2:$C$57,MATCH($H693,'Chart of Accounts'!$A$2:$A$57,0)),""))</f>
        <v/>
      </c>
      <c r="J693" s="0" t="str">
        <f aca="false">IF($H693="","",IFERROR(INDEX('Chart of Accounts'!$B$2:$B$57,MATCH($H693,'Chart of Accounts'!$A$2:$A$57,0)),""))</f>
        <v/>
      </c>
      <c r="K693" s="0" t="str">
        <f aca="false">IF($F693="","",IFERROR(INDEX('Chart of Accounts'!$B$2:$B$57,MATCH($F693,'Chart of Accounts'!$A$2:$A$57,0)),""))</f>
        <v/>
      </c>
    </row>
    <row r="694" customFormat="false" ht="15" hidden="false" customHeight="false" outlineLevel="0" collapsed="false">
      <c r="A694" s="40"/>
      <c r="B694" s="22"/>
      <c r="C694" s="41"/>
      <c r="D694" s="22"/>
      <c r="E694" s="22"/>
      <c r="F694" s="22"/>
      <c r="G694" s="22"/>
      <c r="H694" s="0" t="str">
        <f aca="false">IF($A694="","",IF($D694="","9999 Uncategorized",$D694))</f>
        <v/>
      </c>
      <c r="I694" s="0" t="str">
        <f aca="false">IF($H694="","",IFERROR(INDEX('Chart of Accounts'!$C$2:$C$57,MATCH($H694,'Chart of Accounts'!$A$2:$A$57,0)),""))</f>
        <v/>
      </c>
      <c r="J694" s="0" t="str">
        <f aca="false">IF($H694="","",IFERROR(INDEX('Chart of Accounts'!$B$2:$B$57,MATCH($H694,'Chart of Accounts'!$A$2:$A$57,0)),""))</f>
        <v/>
      </c>
      <c r="K694" s="0" t="str">
        <f aca="false">IF($F694="","",IFERROR(INDEX('Chart of Accounts'!$B$2:$B$57,MATCH($F694,'Chart of Accounts'!$A$2:$A$57,0)),""))</f>
        <v/>
      </c>
    </row>
    <row r="695" customFormat="false" ht="15" hidden="false" customHeight="false" outlineLevel="0" collapsed="false">
      <c r="A695" s="40"/>
      <c r="B695" s="22"/>
      <c r="C695" s="41"/>
      <c r="D695" s="22"/>
      <c r="E695" s="22"/>
      <c r="F695" s="22"/>
      <c r="G695" s="22"/>
      <c r="H695" s="0" t="str">
        <f aca="false">IF($A695="","",IF($D695="","9999 Uncategorized",$D695))</f>
        <v/>
      </c>
      <c r="I695" s="0" t="str">
        <f aca="false">IF($H695="","",IFERROR(INDEX('Chart of Accounts'!$C$2:$C$57,MATCH($H695,'Chart of Accounts'!$A$2:$A$57,0)),""))</f>
        <v/>
      </c>
      <c r="J695" s="0" t="str">
        <f aca="false">IF($H695="","",IFERROR(INDEX('Chart of Accounts'!$B$2:$B$57,MATCH($H695,'Chart of Accounts'!$A$2:$A$57,0)),""))</f>
        <v/>
      </c>
      <c r="K695" s="0" t="str">
        <f aca="false">IF($F695="","",IFERROR(INDEX('Chart of Accounts'!$B$2:$B$57,MATCH($F695,'Chart of Accounts'!$A$2:$A$57,0)),""))</f>
        <v/>
      </c>
    </row>
    <row r="696" customFormat="false" ht="15" hidden="false" customHeight="false" outlineLevel="0" collapsed="false">
      <c r="A696" s="40"/>
      <c r="B696" s="22"/>
      <c r="C696" s="41"/>
      <c r="D696" s="22"/>
      <c r="E696" s="22"/>
      <c r="F696" s="22"/>
      <c r="G696" s="22"/>
      <c r="H696" s="0" t="str">
        <f aca="false">IF($A696="","",IF($D696="","9999 Uncategorized",$D696))</f>
        <v/>
      </c>
      <c r="I696" s="0" t="str">
        <f aca="false">IF($H696="","",IFERROR(INDEX('Chart of Accounts'!$C$2:$C$57,MATCH($H696,'Chart of Accounts'!$A$2:$A$57,0)),""))</f>
        <v/>
      </c>
      <c r="J696" s="0" t="str">
        <f aca="false">IF($H696="","",IFERROR(INDEX('Chart of Accounts'!$B$2:$B$57,MATCH($H696,'Chart of Accounts'!$A$2:$A$57,0)),""))</f>
        <v/>
      </c>
      <c r="K696" s="0" t="str">
        <f aca="false">IF($F696="","",IFERROR(INDEX('Chart of Accounts'!$B$2:$B$57,MATCH($F696,'Chart of Accounts'!$A$2:$A$57,0)),""))</f>
        <v/>
      </c>
    </row>
    <row r="697" customFormat="false" ht="15" hidden="false" customHeight="false" outlineLevel="0" collapsed="false">
      <c r="A697" s="40"/>
      <c r="B697" s="22"/>
      <c r="C697" s="41"/>
      <c r="D697" s="22"/>
      <c r="E697" s="22"/>
      <c r="F697" s="22"/>
      <c r="G697" s="22"/>
      <c r="H697" s="0" t="str">
        <f aca="false">IF($A697="","",IF($D697="","9999 Uncategorized",$D697))</f>
        <v/>
      </c>
      <c r="I697" s="0" t="str">
        <f aca="false">IF($H697="","",IFERROR(INDEX('Chart of Accounts'!$C$2:$C$57,MATCH($H697,'Chart of Accounts'!$A$2:$A$57,0)),""))</f>
        <v/>
      </c>
      <c r="J697" s="0" t="str">
        <f aca="false">IF($H697="","",IFERROR(INDEX('Chart of Accounts'!$B$2:$B$57,MATCH($H697,'Chart of Accounts'!$A$2:$A$57,0)),""))</f>
        <v/>
      </c>
      <c r="K697" s="0" t="str">
        <f aca="false">IF($F697="","",IFERROR(INDEX('Chart of Accounts'!$B$2:$B$57,MATCH($F697,'Chart of Accounts'!$A$2:$A$57,0)),""))</f>
        <v/>
      </c>
    </row>
    <row r="698" customFormat="false" ht="15" hidden="false" customHeight="false" outlineLevel="0" collapsed="false">
      <c r="A698" s="40"/>
      <c r="B698" s="22"/>
      <c r="C698" s="41"/>
      <c r="D698" s="22"/>
      <c r="E698" s="22"/>
      <c r="F698" s="22"/>
      <c r="G698" s="22"/>
      <c r="H698" s="0" t="str">
        <f aca="false">IF($A698="","",IF($D698="","9999 Uncategorized",$D698))</f>
        <v/>
      </c>
      <c r="I698" s="0" t="str">
        <f aca="false">IF($H698="","",IFERROR(INDEX('Chart of Accounts'!$C$2:$C$57,MATCH($H698,'Chart of Accounts'!$A$2:$A$57,0)),""))</f>
        <v/>
      </c>
      <c r="J698" s="0" t="str">
        <f aca="false">IF($H698="","",IFERROR(INDEX('Chart of Accounts'!$B$2:$B$57,MATCH($H698,'Chart of Accounts'!$A$2:$A$57,0)),""))</f>
        <v/>
      </c>
      <c r="K698" s="0" t="str">
        <f aca="false">IF($F698="","",IFERROR(INDEX('Chart of Accounts'!$B$2:$B$57,MATCH($F698,'Chart of Accounts'!$A$2:$A$57,0)),""))</f>
        <v/>
      </c>
    </row>
    <row r="699" customFormat="false" ht="15" hidden="false" customHeight="false" outlineLevel="0" collapsed="false">
      <c r="A699" s="40"/>
      <c r="B699" s="22"/>
      <c r="C699" s="41"/>
      <c r="D699" s="22"/>
      <c r="E699" s="22"/>
      <c r="F699" s="22"/>
      <c r="G699" s="22"/>
      <c r="H699" s="0" t="str">
        <f aca="false">IF($A699="","",IF($D699="","9999 Uncategorized",$D699))</f>
        <v/>
      </c>
      <c r="I699" s="0" t="str">
        <f aca="false">IF($H699="","",IFERROR(INDEX('Chart of Accounts'!$C$2:$C$57,MATCH($H699,'Chart of Accounts'!$A$2:$A$57,0)),""))</f>
        <v/>
      </c>
      <c r="J699" s="0" t="str">
        <f aca="false">IF($H699="","",IFERROR(INDEX('Chart of Accounts'!$B$2:$B$57,MATCH($H699,'Chart of Accounts'!$A$2:$A$57,0)),""))</f>
        <v/>
      </c>
      <c r="K699" s="0" t="str">
        <f aca="false">IF($F699="","",IFERROR(INDEX('Chart of Accounts'!$B$2:$B$57,MATCH($F699,'Chart of Accounts'!$A$2:$A$57,0)),""))</f>
        <v/>
      </c>
    </row>
    <row r="700" customFormat="false" ht="15" hidden="false" customHeight="false" outlineLevel="0" collapsed="false">
      <c r="A700" s="40"/>
      <c r="B700" s="22"/>
      <c r="C700" s="41"/>
      <c r="D700" s="22"/>
      <c r="E700" s="22"/>
      <c r="F700" s="22"/>
      <c r="G700" s="22"/>
      <c r="H700" s="0" t="str">
        <f aca="false">IF($A700="","",IF($D700="","9999 Uncategorized",$D700))</f>
        <v/>
      </c>
      <c r="I700" s="0" t="str">
        <f aca="false">IF($H700="","",IFERROR(INDEX('Chart of Accounts'!$C$2:$C$57,MATCH($H700,'Chart of Accounts'!$A$2:$A$57,0)),""))</f>
        <v/>
      </c>
      <c r="J700" s="0" t="str">
        <f aca="false">IF($H700="","",IFERROR(INDEX('Chart of Accounts'!$B$2:$B$57,MATCH($H700,'Chart of Accounts'!$A$2:$A$57,0)),""))</f>
        <v/>
      </c>
      <c r="K700" s="0" t="str">
        <f aca="false">IF($F700="","",IFERROR(INDEX('Chart of Accounts'!$B$2:$B$57,MATCH($F700,'Chart of Accounts'!$A$2:$A$57,0)),""))</f>
        <v/>
      </c>
    </row>
    <row r="701" customFormat="false" ht="15" hidden="false" customHeight="false" outlineLevel="0" collapsed="false">
      <c r="A701" s="40"/>
      <c r="B701" s="22"/>
      <c r="C701" s="41"/>
      <c r="D701" s="22"/>
      <c r="E701" s="22"/>
      <c r="F701" s="22"/>
      <c r="G701" s="22"/>
      <c r="H701" s="0" t="str">
        <f aca="false">IF($A701="","",IF($D701="","9999 Uncategorized",$D701))</f>
        <v/>
      </c>
      <c r="I701" s="0" t="str">
        <f aca="false">IF($H701="","",IFERROR(INDEX('Chart of Accounts'!$C$2:$C$57,MATCH($H701,'Chart of Accounts'!$A$2:$A$57,0)),""))</f>
        <v/>
      </c>
      <c r="J701" s="0" t="str">
        <f aca="false">IF($H701="","",IFERROR(INDEX('Chart of Accounts'!$B$2:$B$57,MATCH($H701,'Chart of Accounts'!$A$2:$A$57,0)),""))</f>
        <v/>
      </c>
      <c r="K701" s="0" t="str">
        <f aca="false">IF($F701="","",IFERROR(INDEX('Chart of Accounts'!$B$2:$B$57,MATCH($F701,'Chart of Accounts'!$A$2:$A$57,0)),""))</f>
        <v/>
      </c>
    </row>
    <row r="702" customFormat="false" ht="15" hidden="false" customHeight="false" outlineLevel="0" collapsed="false">
      <c r="A702" s="40"/>
      <c r="B702" s="22"/>
      <c r="C702" s="41"/>
      <c r="D702" s="22"/>
      <c r="E702" s="22"/>
      <c r="F702" s="22"/>
      <c r="G702" s="22"/>
      <c r="H702" s="0" t="str">
        <f aca="false">IF($A702="","",IF($D702="","9999 Uncategorized",$D702))</f>
        <v/>
      </c>
      <c r="I702" s="0" t="str">
        <f aca="false">IF($H702="","",IFERROR(INDEX('Chart of Accounts'!$C$2:$C$57,MATCH($H702,'Chart of Accounts'!$A$2:$A$57,0)),""))</f>
        <v/>
      </c>
      <c r="J702" s="0" t="str">
        <f aca="false">IF($H702="","",IFERROR(INDEX('Chart of Accounts'!$B$2:$B$57,MATCH($H702,'Chart of Accounts'!$A$2:$A$57,0)),""))</f>
        <v/>
      </c>
      <c r="K702" s="0" t="str">
        <f aca="false">IF($F702="","",IFERROR(INDEX('Chart of Accounts'!$B$2:$B$57,MATCH($F702,'Chart of Accounts'!$A$2:$A$57,0)),""))</f>
        <v/>
      </c>
    </row>
    <row r="703" customFormat="false" ht="15" hidden="false" customHeight="false" outlineLevel="0" collapsed="false">
      <c r="A703" s="40"/>
      <c r="B703" s="22"/>
      <c r="C703" s="41"/>
      <c r="D703" s="22"/>
      <c r="E703" s="22"/>
      <c r="F703" s="22"/>
      <c r="G703" s="22"/>
      <c r="H703" s="0" t="str">
        <f aca="false">IF($A703="","",IF($D703="","9999 Uncategorized",$D703))</f>
        <v/>
      </c>
      <c r="I703" s="0" t="str">
        <f aca="false">IF($H703="","",IFERROR(INDEX('Chart of Accounts'!$C$2:$C$57,MATCH($H703,'Chart of Accounts'!$A$2:$A$57,0)),""))</f>
        <v/>
      </c>
      <c r="J703" s="0" t="str">
        <f aca="false">IF($H703="","",IFERROR(INDEX('Chart of Accounts'!$B$2:$B$57,MATCH($H703,'Chart of Accounts'!$A$2:$A$57,0)),""))</f>
        <v/>
      </c>
      <c r="K703" s="0" t="str">
        <f aca="false">IF($F703="","",IFERROR(INDEX('Chart of Accounts'!$B$2:$B$57,MATCH($F703,'Chart of Accounts'!$A$2:$A$57,0)),""))</f>
        <v/>
      </c>
    </row>
    <row r="704" customFormat="false" ht="15" hidden="false" customHeight="false" outlineLevel="0" collapsed="false">
      <c r="A704" s="40"/>
      <c r="B704" s="22"/>
      <c r="C704" s="41"/>
      <c r="D704" s="22"/>
      <c r="E704" s="22"/>
      <c r="F704" s="22"/>
      <c r="G704" s="22"/>
      <c r="H704" s="0" t="str">
        <f aca="false">IF($A704="","",IF($D704="","9999 Uncategorized",$D704))</f>
        <v/>
      </c>
      <c r="I704" s="0" t="str">
        <f aca="false">IF($H704="","",IFERROR(INDEX('Chart of Accounts'!$C$2:$C$57,MATCH($H704,'Chart of Accounts'!$A$2:$A$57,0)),""))</f>
        <v/>
      </c>
      <c r="J704" s="0" t="str">
        <f aca="false">IF($H704="","",IFERROR(INDEX('Chart of Accounts'!$B$2:$B$57,MATCH($H704,'Chart of Accounts'!$A$2:$A$57,0)),""))</f>
        <v/>
      </c>
      <c r="K704" s="0" t="str">
        <f aca="false">IF($F704="","",IFERROR(INDEX('Chart of Accounts'!$B$2:$B$57,MATCH($F704,'Chart of Accounts'!$A$2:$A$57,0)),""))</f>
        <v/>
      </c>
    </row>
    <row r="705" customFormat="false" ht="15" hidden="false" customHeight="false" outlineLevel="0" collapsed="false">
      <c r="A705" s="40"/>
      <c r="B705" s="22"/>
      <c r="C705" s="41"/>
      <c r="D705" s="22"/>
      <c r="E705" s="22"/>
      <c r="F705" s="22"/>
      <c r="G705" s="22"/>
      <c r="H705" s="0" t="str">
        <f aca="false">IF($A705="","",IF($D705="","9999 Uncategorized",$D705))</f>
        <v/>
      </c>
      <c r="I705" s="0" t="str">
        <f aca="false">IF($H705="","",IFERROR(INDEX('Chart of Accounts'!$C$2:$C$57,MATCH($H705,'Chart of Accounts'!$A$2:$A$57,0)),""))</f>
        <v/>
      </c>
      <c r="J705" s="0" t="str">
        <f aca="false">IF($H705="","",IFERROR(INDEX('Chart of Accounts'!$B$2:$B$57,MATCH($H705,'Chart of Accounts'!$A$2:$A$57,0)),""))</f>
        <v/>
      </c>
      <c r="K705" s="0" t="str">
        <f aca="false">IF($F705="","",IFERROR(INDEX('Chart of Accounts'!$B$2:$B$57,MATCH($F705,'Chart of Accounts'!$A$2:$A$57,0)),""))</f>
        <v/>
      </c>
    </row>
    <row r="706" customFormat="false" ht="15" hidden="false" customHeight="false" outlineLevel="0" collapsed="false">
      <c r="A706" s="40"/>
      <c r="B706" s="22"/>
      <c r="C706" s="41"/>
      <c r="D706" s="22"/>
      <c r="E706" s="22"/>
      <c r="F706" s="22"/>
      <c r="G706" s="22"/>
      <c r="H706" s="0" t="str">
        <f aca="false">IF($A706="","",IF($D706="","9999 Uncategorized",$D706))</f>
        <v/>
      </c>
      <c r="I706" s="0" t="str">
        <f aca="false">IF($H706="","",IFERROR(INDEX('Chart of Accounts'!$C$2:$C$57,MATCH($H706,'Chart of Accounts'!$A$2:$A$57,0)),""))</f>
        <v/>
      </c>
      <c r="J706" s="0" t="str">
        <f aca="false">IF($H706="","",IFERROR(INDEX('Chart of Accounts'!$B$2:$B$57,MATCH($H706,'Chart of Accounts'!$A$2:$A$57,0)),""))</f>
        <v/>
      </c>
      <c r="K706" s="0" t="str">
        <f aca="false">IF($F706="","",IFERROR(INDEX('Chart of Accounts'!$B$2:$B$57,MATCH($F706,'Chart of Accounts'!$A$2:$A$57,0)),""))</f>
        <v/>
      </c>
    </row>
    <row r="707" customFormat="false" ht="15" hidden="false" customHeight="false" outlineLevel="0" collapsed="false">
      <c r="A707" s="40"/>
      <c r="B707" s="22"/>
      <c r="C707" s="41"/>
      <c r="D707" s="22"/>
      <c r="E707" s="22"/>
      <c r="F707" s="22"/>
      <c r="G707" s="22"/>
      <c r="H707" s="0" t="str">
        <f aca="false">IF($A707="","",IF($D707="","9999 Uncategorized",$D707))</f>
        <v/>
      </c>
      <c r="I707" s="0" t="str">
        <f aca="false">IF($H707="","",IFERROR(INDEX('Chart of Accounts'!$C$2:$C$57,MATCH($H707,'Chart of Accounts'!$A$2:$A$57,0)),""))</f>
        <v/>
      </c>
      <c r="J707" s="0" t="str">
        <f aca="false">IF($H707="","",IFERROR(INDEX('Chart of Accounts'!$B$2:$B$57,MATCH($H707,'Chart of Accounts'!$A$2:$A$57,0)),""))</f>
        <v/>
      </c>
      <c r="K707" s="0" t="str">
        <f aca="false">IF($F707="","",IFERROR(INDEX('Chart of Accounts'!$B$2:$B$57,MATCH($F707,'Chart of Accounts'!$A$2:$A$57,0)),""))</f>
        <v/>
      </c>
    </row>
    <row r="708" customFormat="false" ht="15" hidden="false" customHeight="false" outlineLevel="0" collapsed="false">
      <c r="A708" s="40"/>
      <c r="B708" s="22"/>
      <c r="C708" s="41"/>
      <c r="D708" s="22"/>
      <c r="E708" s="22"/>
      <c r="F708" s="22"/>
      <c r="G708" s="22"/>
      <c r="H708" s="0" t="str">
        <f aca="false">IF($A708="","",IF($D708="","9999 Uncategorized",$D708))</f>
        <v/>
      </c>
      <c r="I708" s="0" t="str">
        <f aca="false">IF($H708="","",IFERROR(INDEX('Chart of Accounts'!$C$2:$C$57,MATCH($H708,'Chart of Accounts'!$A$2:$A$57,0)),""))</f>
        <v/>
      </c>
      <c r="J708" s="0" t="str">
        <f aca="false">IF($H708="","",IFERROR(INDEX('Chart of Accounts'!$B$2:$B$57,MATCH($H708,'Chart of Accounts'!$A$2:$A$57,0)),""))</f>
        <v/>
      </c>
      <c r="K708" s="0" t="str">
        <f aca="false">IF($F708="","",IFERROR(INDEX('Chart of Accounts'!$B$2:$B$57,MATCH($F708,'Chart of Accounts'!$A$2:$A$57,0)),""))</f>
        <v/>
      </c>
    </row>
    <row r="709" customFormat="false" ht="15" hidden="false" customHeight="false" outlineLevel="0" collapsed="false">
      <c r="A709" s="40"/>
      <c r="B709" s="22"/>
      <c r="C709" s="41"/>
      <c r="D709" s="22"/>
      <c r="E709" s="22"/>
      <c r="F709" s="22"/>
      <c r="G709" s="22"/>
      <c r="H709" s="0" t="str">
        <f aca="false">IF($A709="","",IF($D709="","9999 Uncategorized",$D709))</f>
        <v/>
      </c>
      <c r="I709" s="0" t="str">
        <f aca="false">IF($H709="","",IFERROR(INDEX('Chart of Accounts'!$C$2:$C$57,MATCH($H709,'Chart of Accounts'!$A$2:$A$57,0)),""))</f>
        <v/>
      </c>
      <c r="J709" s="0" t="str">
        <f aca="false">IF($H709="","",IFERROR(INDEX('Chart of Accounts'!$B$2:$B$57,MATCH($H709,'Chart of Accounts'!$A$2:$A$57,0)),""))</f>
        <v/>
      </c>
      <c r="K709" s="0" t="str">
        <f aca="false">IF($F709="","",IFERROR(INDEX('Chart of Accounts'!$B$2:$B$57,MATCH($F709,'Chart of Accounts'!$A$2:$A$57,0)),""))</f>
        <v/>
      </c>
    </row>
    <row r="710" customFormat="false" ht="15" hidden="false" customHeight="false" outlineLevel="0" collapsed="false">
      <c r="A710" s="40"/>
      <c r="B710" s="22"/>
      <c r="C710" s="41"/>
      <c r="D710" s="22"/>
      <c r="E710" s="22"/>
      <c r="F710" s="22"/>
      <c r="G710" s="22"/>
      <c r="H710" s="0" t="str">
        <f aca="false">IF($A710="","",IF($D710="","9999 Uncategorized",$D710))</f>
        <v/>
      </c>
      <c r="I710" s="0" t="str">
        <f aca="false">IF($H710="","",IFERROR(INDEX('Chart of Accounts'!$C$2:$C$57,MATCH($H710,'Chart of Accounts'!$A$2:$A$57,0)),""))</f>
        <v/>
      </c>
      <c r="J710" s="0" t="str">
        <f aca="false">IF($H710="","",IFERROR(INDEX('Chart of Accounts'!$B$2:$B$57,MATCH($H710,'Chart of Accounts'!$A$2:$A$57,0)),""))</f>
        <v/>
      </c>
      <c r="K710" s="0" t="str">
        <f aca="false">IF($F710="","",IFERROR(INDEX('Chart of Accounts'!$B$2:$B$57,MATCH($F710,'Chart of Accounts'!$A$2:$A$57,0)),""))</f>
        <v/>
      </c>
    </row>
    <row r="711" customFormat="false" ht="15" hidden="false" customHeight="false" outlineLevel="0" collapsed="false">
      <c r="A711" s="40"/>
      <c r="B711" s="22"/>
      <c r="C711" s="41"/>
      <c r="D711" s="22"/>
      <c r="E711" s="22"/>
      <c r="F711" s="22"/>
      <c r="G711" s="22"/>
      <c r="H711" s="0" t="str">
        <f aca="false">IF($A711="","",IF($D711="","9999 Uncategorized",$D711))</f>
        <v/>
      </c>
      <c r="I711" s="0" t="str">
        <f aca="false">IF($H711="","",IFERROR(INDEX('Chart of Accounts'!$C$2:$C$57,MATCH($H711,'Chart of Accounts'!$A$2:$A$57,0)),""))</f>
        <v/>
      </c>
      <c r="J711" s="0" t="str">
        <f aca="false">IF($H711="","",IFERROR(INDEX('Chart of Accounts'!$B$2:$B$57,MATCH($H711,'Chart of Accounts'!$A$2:$A$57,0)),""))</f>
        <v/>
      </c>
      <c r="K711" s="0" t="str">
        <f aca="false">IF($F711="","",IFERROR(INDEX('Chart of Accounts'!$B$2:$B$57,MATCH($F711,'Chart of Accounts'!$A$2:$A$57,0)),""))</f>
        <v/>
      </c>
    </row>
    <row r="712" customFormat="false" ht="15" hidden="false" customHeight="false" outlineLevel="0" collapsed="false">
      <c r="A712" s="40"/>
      <c r="B712" s="22"/>
      <c r="C712" s="41"/>
      <c r="D712" s="22"/>
      <c r="E712" s="22"/>
      <c r="F712" s="22"/>
      <c r="G712" s="22"/>
      <c r="H712" s="0" t="str">
        <f aca="false">IF($A712="","",IF($D712="","9999 Uncategorized",$D712))</f>
        <v/>
      </c>
      <c r="I712" s="0" t="str">
        <f aca="false">IF($H712="","",IFERROR(INDEX('Chart of Accounts'!$C$2:$C$57,MATCH($H712,'Chart of Accounts'!$A$2:$A$57,0)),""))</f>
        <v/>
      </c>
      <c r="J712" s="0" t="str">
        <f aca="false">IF($H712="","",IFERROR(INDEX('Chart of Accounts'!$B$2:$B$57,MATCH($H712,'Chart of Accounts'!$A$2:$A$57,0)),""))</f>
        <v/>
      </c>
      <c r="K712" s="0" t="str">
        <f aca="false">IF($F712="","",IFERROR(INDEX('Chart of Accounts'!$B$2:$B$57,MATCH($F712,'Chart of Accounts'!$A$2:$A$57,0)),""))</f>
        <v/>
      </c>
    </row>
    <row r="713" customFormat="false" ht="15" hidden="false" customHeight="false" outlineLevel="0" collapsed="false">
      <c r="A713" s="40"/>
      <c r="B713" s="22"/>
      <c r="C713" s="41"/>
      <c r="D713" s="22"/>
      <c r="E713" s="22"/>
      <c r="F713" s="22"/>
      <c r="G713" s="22"/>
      <c r="H713" s="0" t="str">
        <f aca="false">IF($A713="","",IF($D713="","9999 Uncategorized",$D713))</f>
        <v/>
      </c>
      <c r="I713" s="0" t="str">
        <f aca="false">IF($H713="","",IFERROR(INDEX('Chart of Accounts'!$C$2:$C$57,MATCH($H713,'Chart of Accounts'!$A$2:$A$57,0)),""))</f>
        <v/>
      </c>
      <c r="J713" s="0" t="str">
        <f aca="false">IF($H713="","",IFERROR(INDEX('Chart of Accounts'!$B$2:$B$57,MATCH($H713,'Chart of Accounts'!$A$2:$A$57,0)),""))</f>
        <v/>
      </c>
      <c r="K713" s="0" t="str">
        <f aca="false">IF($F713="","",IFERROR(INDEX('Chart of Accounts'!$B$2:$B$57,MATCH($F713,'Chart of Accounts'!$A$2:$A$57,0)),""))</f>
        <v/>
      </c>
    </row>
    <row r="714" customFormat="false" ht="15" hidden="false" customHeight="false" outlineLevel="0" collapsed="false">
      <c r="A714" s="40"/>
      <c r="B714" s="22"/>
      <c r="C714" s="41"/>
      <c r="D714" s="22"/>
      <c r="E714" s="22"/>
      <c r="F714" s="22"/>
      <c r="G714" s="22"/>
      <c r="H714" s="0" t="str">
        <f aca="false">IF($A714="","",IF($D714="","9999 Uncategorized",$D714))</f>
        <v/>
      </c>
      <c r="I714" s="0" t="str">
        <f aca="false">IF($H714="","",IFERROR(INDEX('Chart of Accounts'!$C$2:$C$57,MATCH($H714,'Chart of Accounts'!$A$2:$A$57,0)),""))</f>
        <v/>
      </c>
      <c r="J714" s="0" t="str">
        <f aca="false">IF($H714="","",IFERROR(INDEX('Chart of Accounts'!$B$2:$B$57,MATCH($H714,'Chart of Accounts'!$A$2:$A$57,0)),""))</f>
        <v/>
      </c>
      <c r="K714" s="0" t="str">
        <f aca="false">IF($F714="","",IFERROR(INDEX('Chart of Accounts'!$B$2:$B$57,MATCH($F714,'Chart of Accounts'!$A$2:$A$57,0)),""))</f>
        <v/>
      </c>
    </row>
    <row r="715" customFormat="false" ht="15" hidden="false" customHeight="false" outlineLevel="0" collapsed="false">
      <c r="A715" s="40"/>
      <c r="B715" s="22"/>
      <c r="C715" s="41"/>
      <c r="D715" s="22"/>
      <c r="E715" s="22"/>
      <c r="F715" s="22"/>
      <c r="G715" s="22"/>
      <c r="H715" s="0" t="str">
        <f aca="false">IF($A715="","",IF($D715="","9999 Uncategorized",$D715))</f>
        <v/>
      </c>
      <c r="I715" s="0" t="str">
        <f aca="false">IF($H715="","",IFERROR(INDEX('Chart of Accounts'!$C$2:$C$57,MATCH($H715,'Chart of Accounts'!$A$2:$A$57,0)),""))</f>
        <v/>
      </c>
      <c r="J715" s="0" t="str">
        <f aca="false">IF($H715="","",IFERROR(INDEX('Chart of Accounts'!$B$2:$B$57,MATCH($H715,'Chart of Accounts'!$A$2:$A$57,0)),""))</f>
        <v/>
      </c>
      <c r="K715" s="0" t="str">
        <f aca="false">IF($F715="","",IFERROR(INDEX('Chart of Accounts'!$B$2:$B$57,MATCH($F715,'Chart of Accounts'!$A$2:$A$57,0)),""))</f>
        <v/>
      </c>
    </row>
    <row r="716" customFormat="false" ht="15" hidden="false" customHeight="false" outlineLevel="0" collapsed="false">
      <c r="A716" s="40"/>
      <c r="B716" s="22"/>
      <c r="C716" s="41"/>
      <c r="D716" s="22"/>
      <c r="E716" s="22"/>
      <c r="F716" s="22"/>
      <c r="G716" s="22"/>
      <c r="H716" s="0" t="str">
        <f aca="false">IF($A716="","",IF($D716="","9999 Uncategorized",$D716))</f>
        <v/>
      </c>
      <c r="I716" s="0" t="str">
        <f aca="false">IF($H716="","",IFERROR(INDEX('Chart of Accounts'!$C$2:$C$57,MATCH($H716,'Chart of Accounts'!$A$2:$A$57,0)),""))</f>
        <v/>
      </c>
      <c r="J716" s="0" t="str">
        <f aca="false">IF($H716="","",IFERROR(INDEX('Chart of Accounts'!$B$2:$B$57,MATCH($H716,'Chart of Accounts'!$A$2:$A$57,0)),""))</f>
        <v/>
      </c>
      <c r="K716" s="0" t="str">
        <f aca="false">IF($F716="","",IFERROR(INDEX('Chart of Accounts'!$B$2:$B$57,MATCH($F716,'Chart of Accounts'!$A$2:$A$57,0)),""))</f>
        <v/>
      </c>
    </row>
    <row r="717" customFormat="false" ht="15" hidden="false" customHeight="false" outlineLevel="0" collapsed="false">
      <c r="A717" s="40"/>
      <c r="B717" s="22"/>
      <c r="C717" s="41"/>
      <c r="D717" s="22"/>
      <c r="E717" s="22"/>
      <c r="F717" s="22"/>
      <c r="G717" s="22"/>
      <c r="H717" s="0" t="str">
        <f aca="false">IF($A717="","",IF($D717="","9999 Uncategorized",$D717))</f>
        <v/>
      </c>
      <c r="I717" s="0" t="str">
        <f aca="false">IF($H717="","",IFERROR(INDEX('Chart of Accounts'!$C$2:$C$57,MATCH($H717,'Chart of Accounts'!$A$2:$A$57,0)),""))</f>
        <v/>
      </c>
      <c r="J717" s="0" t="str">
        <f aca="false">IF($H717="","",IFERROR(INDEX('Chart of Accounts'!$B$2:$B$57,MATCH($H717,'Chart of Accounts'!$A$2:$A$57,0)),""))</f>
        <v/>
      </c>
      <c r="K717" s="0" t="str">
        <f aca="false">IF($F717="","",IFERROR(INDEX('Chart of Accounts'!$B$2:$B$57,MATCH($F717,'Chart of Accounts'!$A$2:$A$57,0)),""))</f>
        <v/>
      </c>
    </row>
    <row r="718" customFormat="false" ht="15" hidden="false" customHeight="false" outlineLevel="0" collapsed="false">
      <c r="A718" s="40"/>
      <c r="B718" s="22"/>
      <c r="C718" s="41"/>
      <c r="D718" s="22"/>
      <c r="E718" s="22"/>
      <c r="F718" s="22"/>
      <c r="G718" s="22"/>
      <c r="H718" s="0" t="str">
        <f aca="false">IF($A718="","",IF($D718="","9999 Uncategorized",$D718))</f>
        <v/>
      </c>
      <c r="I718" s="0" t="str">
        <f aca="false">IF($H718="","",IFERROR(INDEX('Chart of Accounts'!$C$2:$C$57,MATCH($H718,'Chart of Accounts'!$A$2:$A$57,0)),""))</f>
        <v/>
      </c>
      <c r="J718" s="0" t="str">
        <f aca="false">IF($H718="","",IFERROR(INDEX('Chart of Accounts'!$B$2:$B$57,MATCH($H718,'Chart of Accounts'!$A$2:$A$57,0)),""))</f>
        <v/>
      </c>
      <c r="K718" s="0" t="str">
        <f aca="false">IF($F718="","",IFERROR(INDEX('Chart of Accounts'!$B$2:$B$57,MATCH($F718,'Chart of Accounts'!$A$2:$A$57,0)),""))</f>
        <v/>
      </c>
    </row>
    <row r="719" customFormat="false" ht="15" hidden="false" customHeight="false" outlineLevel="0" collapsed="false">
      <c r="A719" s="40"/>
      <c r="B719" s="22"/>
      <c r="C719" s="41"/>
      <c r="D719" s="22"/>
      <c r="E719" s="22"/>
      <c r="F719" s="22"/>
      <c r="G719" s="22"/>
      <c r="H719" s="0" t="str">
        <f aca="false">IF($A719="","",IF($D719="","9999 Uncategorized",$D719))</f>
        <v/>
      </c>
      <c r="I719" s="0" t="str">
        <f aca="false">IF($H719="","",IFERROR(INDEX('Chart of Accounts'!$C$2:$C$57,MATCH($H719,'Chart of Accounts'!$A$2:$A$57,0)),""))</f>
        <v/>
      </c>
      <c r="J719" s="0" t="str">
        <f aca="false">IF($H719="","",IFERROR(INDEX('Chart of Accounts'!$B$2:$B$57,MATCH($H719,'Chart of Accounts'!$A$2:$A$57,0)),""))</f>
        <v/>
      </c>
      <c r="K719" s="0" t="str">
        <f aca="false">IF($F719="","",IFERROR(INDEX('Chart of Accounts'!$B$2:$B$57,MATCH($F719,'Chart of Accounts'!$A$2:$A$57,0)),""))</f>
        <v/>
      </c>
    </row>
    <row r="720" customFormat="false" ht="15" hidden="false" customHeight="false" outlineLevel="0" collapsed="false">
      <c r="A720" s="40"/>
      <c r="B720" s="22"/>
      <c r="C720" s="41"/>
      <c r="D720" s="22"/>
      <c r="E720" s="22"/>
      <c r="F720" s="22"/>
      <c r="G720" s="22"/>
      <c r="H720" s="0" t="str">
        <f aca="false">IF($A720="","",IF($D720="","9999 Uncategorized",$D720))</f>
        <v/>
      </c>
      <c r="I720" s="0" t="str">
        <f aca="false">IF($H720="","",IFERROR(INDEX('Chart of Accounts'!$C$2:$C$57,MATCH($H720,'Chart of Accounts'!$A$2:$A$57,0)),""))</f>
        <v/>
      </c>
      <c r="J720" s="0" t="str">
        <f aca="false">IF($H720="","",IFERROR(INDEX('Chart of Accounts'!$B$2:$B$57,MATCH($H720,'Chart of Accounts'!$A$2:$A$57,0)),""))</f>
        <v/>
      </c>
      <c r="K720" s="0" t="str">
        <f aca="false">IF($F720="","",IFERROR(INDEX('Chart of Accounts'!$B$2:$B$57,MATCH($F720,'Chart of Accounts'!$A$2:$A$57,0)),""))</f>
        <v/>
      </c>
    </row>
    <row r="721" customFormat="false" ht="15" hidden="false" customHeight="false" outlineLevel="0" collapsed="false">
      <c r="A721" s="40"/>
      <c r="B721" s="22"/>
      <c r="C721" s="41"/>
      <c r="D721" s="22"/>
      <c r="E721" s="22"/>
      <c r="F721" s="22"/>
      <c r="G721" s="22"/>
      <c r="H721" s="0" t="str">
        <f aca="false">IF($A721="","",IF($D721="","9999 Uncategorized",$D721))</f>
        <v/>
      </c>
      <c r="I721" s="0" t="str">
        <f aca="false">IF($H721="","",IFERROR(INDEX('Chart of Accounts'!$C$2:$C$57,MATCH($H721,'Chart of Accounts'!$A$2:$A$57,0)),""))</f>
        <v/>
      </c>
      <c r="J721" s="0" t="str">
        <f aca="false">IF($H721="","",IFERROR(INDEX('Chart of Accounts'!$B$2:$B$57,MATCH($H721,'Chart of Accounts'!$A$2:$A$57,0)),""))</f>
        <v/>
      </c>
      <c r="K721" s="0" t="str">
        <f aca="false">IF($F721="","",IFERROR(INDEX('Chart of Accounts'!$B$2:$B$57,MATCH($F721,'Chart of Accounts'!$A$2:$A$57,0)),""))</f>
        <v/>
      </c>
    </row>
    <row r="722" customFormat="false" ht="15" hidden="false" customHeight="false" outlineLevel="0" collapsed="false">
      <c r="A722" s="40"/>
      <c r="B722" s="22"/>
      <c r="C722" s="41"/>
      <c r="D722" s="22"/>
      <c r="E722" s="22"/>
      <c r="F722" s="22"/>
      <c r="G722" s="22"/>
      <c r="H722" s="0" t="str">
        <f aca="false">IF($A722="","",IF($D722="","9999 Uncategorized",$D722))</f>
        <v/>
      </c>
      <c r="I722" s="0" t="str">
        <f aca="false">IF($H722="","",IFERROR(INDEX('Chart of Accounts'!$C$2:$C$57,MATCH($H722,'Chart of Accounts'!$A$2:$A$57,0)),""))</f>
        <v/>
      </c>
      <c r="J722" s="0" t="str">
        <f aca="false">IF($H722="","",IFERROR(INDEX('Chart of Accounts'!$B$2:$B$57,MATCH($H722,'Chart of Accounts'!$A$2:$A$57,0)),""))</f>
        <v/>
      </c>
      <c r="K722" s="0" t="str">
        <f aca="false">IF($F722="","",IFERROR(INDEX('Chart of Accounts'!$B$2:$B$57,MATCH($F722,'Chart of Accounts'!$A$2:$A$57,0)),""))</f>
        <v/>
      </c>
    </row>
    <row r="723" customFormat="false" ht="15" hidden="false" customHeight="false" outlineLevel="0" collapsed="false">
      <c r="A723" s="40"/>
      <c r="B723" s="22"/>
      <c r="C723" s="41"/>
      <c r="D723" s="22"/>
      <c r="E723" s="22"/>
      <c r="F723" s="22"/>
      <c r="G723" s="22"/>
      <c r="H723" s="0" t="str">
        <f aca="false">IF($A723="","",IF($D723="","9999 Uncategorized",$D723))</f>
        <v/>
      </c>
      <c r="I723" s="0" t="str">
        <f aca="false">IF($H723="","",IFERROR(INDEX('Chart of Accounts'!$C$2:$C$57,MATCH($H723,'Chart of Accounts'!$A$2:$A$57,0)),""))</f>
        <v/>
      </c>
      <c r="J723" s="0" t="str">
        <f aca="false">IF($H723="","",IFERROR(INDEX('Chart of Accounts'!$B$2:$B$57,MATCH($H723,'Chart of Accounts'!$A$2:$A$57,0)),""))</f>
        <v/>
      </c>
      <c r="K723" s="0" t="str">
        <f aca="false">IF($F723="","",IFERROR(INDEX('Chart of Accounts'!$B$2:$B$57,MATCH($F723,'Chart of Accounts'!$A$2:$A$57,0)),""))</f>
        <v/>
      </c>
    </row>
    <row r="724" customFormat="false" ht="15" hidden="false" customHeight="false" outlineLevel="0" collapsed="false">
      <c r="A724" s="40"/>
      <c r="B724" s="22"/>
      <c r="C724" s="41"/>
      <c r="D724" s="22"/>
      <c r="E724" s="22"/>
      <c r="F724" s="22"/>
      <c r="G724" s="22"/>
      <c r="H724" s="0" t="str">
        <f aca="false">IF($A724="","",IF($D724="","9999 Uncategorized",$D724))</f>
        <v/>
      </c>
      <c r="I724" s="0" t="str">
        <f aca="false">IF($H724="","",IFERROR(INDEX('Chart of Accounts'!$C$2:$C$57,MATCH($H724,'Chart of Accounts'!$A$2:$A$57,0)),""))</f>
        <v/>
      </c>
      <c r="J724" s="0" t="str">
        <f aca="false">IF($H724="","",IFERROR(INDEX('Chart of Accounts'!$B$2:$B$57,MATCH($H724,'Chart of Accounts'!$A$2:$A$57,0)),""))</f>
        <v/>
      </c>
      <c r="K724" s="0" t="str">
        <f aca="false">IF($F724="","",IFERROR(INDEX('Chart of Accounts'!$B$2:$B$57,MATCH($F724,'Chart of Accounts'!$A$2:$A$57,0)),""))</f>
        <v/>
      </c>
    </row>
    <row r="725" customFormat="false" ht="15" hidden="false" customHeight="false" outlineLevel="0" collapsed="false">
      <c r="A725" s="40"/>
      <c r="B725" s="22"/>
      <c r="C725" s="41"/>
      <c r="D725" s="22"/>
      <c r="E725" s="22"/>
      <c r="F725" s="22"/>
      <c r="G725" s="22"/>
      <c r="H725" s="0" t="str">
        <f aca="false">IF($A725="","",IF($D725="","9999 Uncategorized",$D725))</f>
        <v/>
      </c>
      <c r="I725" s="0" t="str">
        <f aca="false">IF($H725="","",IFERROR(INDEX('Chart of Accounts'!$C$2:$C$57,MATCH($H725,'Chart of Accounts'!$A$2:$A$57,0)),""))</f>
        <v/>
      </c>
      <c r="J725" s="0" t="str">
        <f aca="false">IF($H725="","",IFERROR(INDEX('Chart of Accounts'!$B$2:$B$57,MATCH($H725,'Chart of Accounts'!$A$2:$A$57,0)),""))</f>
        <v/>
      </c>
      <c r="K725" s="0" t="str">
        <f aca="false">IF($F725="","",IFERROR(INDEX('Chart of Accounts'!$B$2:$B$57,MATCH($F725,'Chart of Accounts'!$A$2:$A$57,0)),""))</f>
        <v/>
      </c>
    </row>
    <row r="726" customFormat="false" ht="15" hidden="false" customHeight="false" outlineLevel="0" collapsed="false">
      <c r="A726" s="40"/>
      <c r="B726" s="22"/>
      <c r="C726" s="41"/>
      <c r="D726" s="22"/>
      <c r="E726" s="22"/>
      <c r="F726" s="22"/>
      <c r="G726" s="22"/>
      <c r="H726" s="0" t="str">
        <f aca="false">IF($A726="","",IF($D726="","9999 Uncategorized",$D726))</f>
        <v/>
      </c>
      <c r="I726" s="0" t="str">
        <f aca="false">IF($H726="","",IFERROR(INDEX('Chart of Accounts'!$C$2:$C$57,MATCH($H726,'Chart of Accounts'!$A$2:$A$57,0)),""))</f>
        <v/>
      </c>
      <c r="J726" s="0" t="str">
        <f aca="false">IF($H726="","",IFERROR(INDEX('Chart of Accounts'!$B$2:$B$57,MATCH($H726,'Chart of Accounts'!$A$2:$A$57,0)),""))</f>
        <v/>
      </c>
      <c r="K726" s="0" t="str">
        <f aca="false">IF($F726="","",IFERROR(INDEX('Chart of Accounts'!$B$2:$B$57,MATCH($F726,'Chart of Accounts'!$A$2:$A$57,0)),""))</f>
        <v/>
      </c>
    </row>
    <row r="727" customFormat="false" ht="15" hidden="false" customHeight="false" outlineLevel="0" collapsed="false">
      <c r="A727" s="40"/>
      <c r="B727" s="22"/>
      <c r="C727" s="41"/>
      <c r="D727" s="22"/>
      <c r="E727" s="22"/>
      <c r="F727" s="22"/>
      <c r="G727" s="22"/>
      <c r="H727" s="0" t="str">
        <f aca="false">IF($A727="","",IF($D727="","9999 Uncategorized",$D727))</f>
        <v/>
      </c>
      <c r="I727" s="0" t="str">
        <f aca="false">IF($H727="","",IFERROR(INDEX('Chart of Accounts'!$C$2:$C$57,MATCH($H727,'Chart of Accounts'!$A$2:$A$57,0)),""))</f>
        <v/>
      </c>
      <c r="J727" s="0" t="str">
        <f aca="false">IF($H727="","",IFERROR(INDEX('Chart of Accounts'!$B$2:$B$57,MATCH($H727,'Chart of Accounts'!$A$2:$A$57,0)),""))</f>
        <v/>
      </c>
      <c r="K727" s="0" t="str">
        <f aca="false">IF($F727="","",IFERROR(INDEX('Chart of Accounts'!$B$2:$B$57,MATCH($F727,'Chart of Accounts'!$A$2:$A$57,0)),""))</f>
        <v/>
      </c>
    </row>
    <row r="728" customFormat="false" ht="15" hidden="false" customHeight="false" outlineLevel="0" collapsed="false">
      <c r="A728" s="40"/>
      <c r="B728" s="22"/>
      <c r="C728" s="41"/>
      <c r="D728" s="22"/>
      <c r="E728" s="22"/>
      <c r="F728" s="22"/>
      <c r="G728" s="22"/>
      <c r="H728" s="0" t="str">
        <f aca="false">IF($A728="","",IF($D728="","9999 Uncategorized",$D728))</f>
        <v/>
      </c>
      <c r="I728" s="0" t="str">
        <f aca="false">IF($H728="","",IFERROR(INDEX('Chart of Accounts'!$C$2:$C$57,MATCH($H728,'Chart of Accounts'!$A$2:$A$57,0)),""))</f>
        <v/>
      </c>
      <c r="J728" s="0" t="str">
        <f aca="false">IF($H728="","",IFERROR(INDEX('Chart of Accounts'!$B$2:$B$57,MATCH($H728,'Chart of Accounts'!$A$2:$A$57,0)),""))</f>
        <v/>
      </c>
      <c r="K728" s="0" t="str">
        <f aca="false">IF($F728="","",IFERROR(INDEX('Chart of Accounts'!$B$2:$B$57,MATCH($F728,'Chart of Accounts'!$A$2:$A$57,0)),""))</f>
        <v/>
      </c>
    </row>
    <row r="729" customFormat="false" ht="15" hidden="false" customHeight="false" outlineLevel="0" collapsed="false">
      <c r="A729" s="40"/>
      <c r="B729" s="22"/>
      <c r="C729" s="41"/>
      <c r="D729" s="22"/>
      <c r="E729" s="22"/>
      <c r="F729" s="22"/>
      <c r="G729" s="22"/>
      <c r="H729" s="0" t="str">
        <f aca="false">IF($A729="","",IF($D729="","9999 Uncategorized",$D729))</f>
        <v/>
      </c>
      <c r="I729" s="0" t="str">
        <f aca="false">IF($H729="","",IFERROR(INDEX('Chart of Accounts'!$C$2:$C$57,MATCH($H729,'Chart of Accounts'!$A$2:$A$57,0)),""))</f>
        <v/>
      </c>
      <c r="J729" s="0" t="str">
        <f aca="false">IF($H729="","",IFERROR(INDEX('Chart of Accounts'!$B$2:$B$57,MATCH($H729,'Chart of Accounts'!$A$2:$A$57,0)),""))</f>
        <v/>
      </c>
      <c r="K729" s="0" t="str">
        <f aca="false">IF($F729="","",IFERROR(INDEX('Chart of Accounts'!$B$2:$B$57,MATCH($F729,'Chart of Accounts'!$A$2:$A$57,0)),""))</f>
        <v/>
      </c>
    </row>
    <row r="730" customFormat="false" ht="15" hidden="false" customHeight="false" outlineLevel="0" collapsed="false">
      <c r="A730" s="40"/>
      <c r="B730" s="22"/>
      <c r="C730" s="41"/>
      <c r="D730" s="22"/>
      <c r="E730" s="22"/>
      <c r="F730" s="22"/>
      <c r="G730" s="22"/>
      <c r="H730" s="0" t="str">
        <f aca="false">IF($A730="","",IF($D730="","9999 Uncategorized",$D730))</f>
        <v/>
      </c>
      <c r="I730" s="0" t="str">
        <f aca="false">IF($H730="","",IFERROR(INDEX('Chart of Accounts'!$C$2:$C$57,MATCH($H730,'Chart of Accounts'!$A$2:$A$57,0)),""))</f>
        <v/>
      </c>
      <c r="J730" s="0" t="str">
        <f aca="false">IF($H730="","",IFERROR(INDEX('Chart of Accounts'!$B$2:$B$57,MATCH($H730,'Chart of Accounts'!$A$2:$A$57,0)),""))</f>
        <v/>
      </c>
      <c r="K730" s="0" t="str">
        <f aca="false">IF($F730="","",IFERROR(INDEX('Chart of Accounts'!$B$2:$B$57,MATCH($F730,'Chart of Accounts'!$A$2:$A$57,0)),""))</f>
        <v/>
      </c>
    </row>
    <row r="731" customFormat="false" ht="15" hidden="false" customHeight="false" outlineLevel="0" collapsed="false">
      <c r="A731" s="40"/>
      <c r="B731" s="22"/>
      <c r="C731" s="41"/>
      <c r="D731" s="22"/>
      <c r="E731" s="22"/>
      <c r="F731" s="22"/>
      <c r="G731" s="22"/>
      <c r="H731" s="0" t="str">
        <f aca="false">IF($A731="","",IF($D731="","9999 Uncategorized",$D731))</f>
        <v/>
      </c>
      <c r="I731" s="0" t="str">
        <f aca="false">IF($H731="","",IFERROR(INDEX('Chart of Accounts'!$C$2:$C$57,MATCH($H731,'Chart of Accounts'!$A$2:$A$57,0)),""))</f>
        <v/>
      </c>
      <c r="J731" s="0" t="str">
        <f aca="false">IF($H731="","",IFERROR(INDEX('Chart of Accounts'!$B$2:$B$57,MATCH($H731,'Chart of Accounts'!$A$2:$A$57,0)),""))</f>
        <v/>
      </c>
      <c r="K731" s="0" t="str">
        <f aca="false">IF($F731="","",IFERROR(INDEX('Chart of Accounts'!$B$2:$B$57,MATCH($F731,'Chart of Accounts'!$A$2:$A$57,0)),""))</f>
        <v/>
      </c>
    </row>
    <row r="732" customFormat="false" ht="15" hidden="false" customHeight="false" outlineLevel="0" collapsed="false">
      <c r="A732" s="40"/>
      <c r="B732" s="22"/>
      <c r="C732" s="41"/>
      <c r="D732" s="22"/>
      <c r="E732" s="22"/>
      <c r="F732" s="22"/>
      <c r="G732" s="22"/>
      <c r="H732" s="0" t="str">
        <f aca="false">IF($A732="","",IF($D732="","9999 Uncategorized",$D732))</f>
        <v/>
      </c>
      <c r="I732" s="0" t="str">
        <f aca="false">IF($H732="","",IFERROR(INDEX('Chart of Accounts'!$C$2:$C$57,MATCH($H732,'Chart of Accounts'!$A$2:$A$57,0)),""))</f>
        <v/>
      </c>
      <c r="J732" s="0" t="str">
        <f aca="false">IF($H732="","",IFERROR(INDEX('Chart of Accounts'!$B$2:$B$57,MATCH($H732,'Chart of Accounts'!$A$2:$A$57,0)),""))</f>
        <v/>
      </c>
      <c r="K732" s="0" t="str">
        <f aca="false">IF($F732="","",IFERROR(INDEX('Chart of Accounts'!$B$2:$B$57,MATCH($F732,'Chart of Accounts'!$A$2:$A$57,0)),""))</f>
        <v/>
      </c>
    </row>
    <row r="733" customFormat="false" ht="15" hidden="false" customHeight="false" outlineLevel="0" collapsed="false">
      <c r="A733" s="40"/>
      <c r="B733" s="22"/>
      <c r="C733" s="41"/>
      <c r="D733" s="22"/>
      <c r="E733" s="22"/>
      <c r="F733" s="22"/>
      <c r="G733" s="22"/>
      <c r="H733" s="0" t="str">
        <f aca="false">IF($A733="","",IF($D733="","9999 Uncategorized",$D733))</f>
        <v/>
      </c>
      <c r="I733" s="0" t="str">
        <f aca="false">IF($H733="","",IFERROR(INDEX('Chart of Accounts'!$C$2:$C$57,MATCH($H733,'Chart of Accounts'!$A$2:$A$57,0)),""))</f>
        <v/>
      </c>
      <c r="J733" s="0" t="str">
        <f aca="false">IF($H733="","",IFERROR(INDEX('Chart of Accounts'!$B$2:$B$57,MATCH($H733,'Chart of Accounts'!$A$2:$A$57,0)),""))</f>
        <v/>
      </c>
      <c r="K733" s="0" t="str">
        <f aca="false">IF($F733="","",IFERROR(INDEX('Chart of Accounts'!$B$2:$B$57,MATCH($F733,'Chart of Accounts'!$A$2:$A$57,0)),""))</f>
        <v/>
      </c>
    </row>
    <row r="734" customFormat="false" ht="15" hidden="false" customHeight="false" outlineLevel="0" collapsed="false">
      <c r="A734" s="40"/>
      <c r="B734" s="22"/>
      <c r="C734" s="41"/>
      <c r="D734" s="22"/>
      <c r="E734" s="22"/>
      <c r="F734" s="22"/>
      <c r="G734" s="22"/>
      <c r="H734" s="0" t="str">
        <f aca="false">IF($A734="","",IF($D734="","9999 Uncategorized",$D734))</f>
        <v/>
      </c>
      <c r="I734" s="0" t="str">
        <f aca="false">IF($H734="","",IFERROR(INDEX('Chart of Accounts'!$C$2:$C$57,MATCH($H734,'Chart of Accounts'!$A$2:$A$57,0)),""))</f>
        <v/>
      </c>
      <c r="J734" s="0" t="str">
        <f aca="false">IF($H734="","",IFERROR(INDEX('Chart of Accounts'!$B$2:$B$57,MATCH($H734,'Chart of Accounts'!$A$2:$A$57,0)),""))</f>
        <v/>
      </c>
      <c r="K734" s="0" t="str">
        <f aca="false">IF($F734="","",IFERROR(INDEX('Chart of Accounts'!$B$2:$B$57,MATCH($F734,'Chart of Accounts'!$A$2:$A$57,0)),""))</f>
        <v/>
      </c>
    </row>
    <row r="735" customFormat="false" ht="15" hidden="false" customHeight="false" outlineLevel="0" collapsed="false">
      <c r="A735" s="40"/>
      <c r="B735" s="22"/>
      <c r="C735" s="41"/>
      <c r="D735" s="22"/>
      <c r="E735" s="22"/>
      <c r="F735" s="22"/>
      <c r="G735" s="22"/>
      <c r="H735" s="0" t="str">
        <f aca="false">IF($A735="","",IF($D735="","9999 Uncategorized",$D735))</f>
        <v/>
      </c>
      <c r="I735" s="0" t="str">
        <f aca="false">IF($H735="","",IFERROR(INDEX('Chart of Accounts'!$C$2:$C$57,MATCH($H735,'Chart of Accounts'!$A$2:$A$57,0)),""))</f>
        <v/>
      </c>
      <c r="J735" s="0" t="str">
        <f aca="false">IF($H735="","",IFERROR(INDEX('Chart of Accounts'!$B$2:$B$57,MATCH($H735,'Chart of Accounts'!$A$2:$A$57,0)),""))</f>
        <v/>
      </c>
      <c r="K735" s="0" t="str">
        <f aca="false">IF($F735="","",IFERROR(INDEX('Chart of Accounts'!$B$2:$B$57,MATCH($F735,'Chart of Accounts'!$A$2:$A$57,0)),""))</f>
        <v/>
      </c>
    </row>
    <row r="736" customFormat="false" ht="15" hidden="false" customHeight="false" outlineLevel="0" collapsed="false">
      <c r="A736" s="40"/>
      <c r="B736" s="22"/>
      <c r="C736" s="41"/>
      <c r="D736" s="22"/>
      <c r="E736" s="22"/>
      <c r="F736" s="22"/>
      <c r="G736" s="22"/>
      <c r="H736" s="0" t="str">
        <f aca="false">IF($A736="","",IF($D736="","9999 Uncategorized",$D736))</f>
        <v/>
      </c>
      <c r="I736" s="0" t="str">
        <f aca="false">IF($H736="","",IFERROR(INDEX('Chart of Accounts'!$C$2:$C$57,MATCH($H736,'Chart of Accounts'!$A$2:$A$57,0)),""))</f>
        <v/>
      </c>
      <c r="J736" s="0" t="str">
        <f aca="false">IF($H736="","",IFERROR(INDEX('Chart of Accounts'!$B$2:$B$57,MATCH($H736,'Chart of Accounts'!$A$2:$A$57,0)),""))</f>
        <v/>
      </c>
      <c r="K736" s="0" t="str">
        <f aca="false">IF($F736="","",IFERROR(INDEX('Chart of Accounts'!$B$2:$B$57,MATCH($F736,'Chart of Accounts'!$A$2:$A$57,0)),""))</f>
        <v/>
      </c>
    </row>
    <row r="737" customFormat="false" ht="15" hidden="false" customHeight="false" outlineLevel="0" collapsed="false">
      <c r="A737" s="40"/>
      <c r="B737" s="22"/>
      <c r="C737" s="41"/>
      <c r="D737" s="22"/>
      <c r="E737" s="22"/>
      <c r="F737" s="22"/>
      <c r="G737" s="22"/>
      <c r="H737" s="0" t="str">
        <f aca="false">IF($A737="","",IF($D737="","9999 Uncategorized",$D737))</f>
        <v/>
      </c>
      <c r="I737" s="0" t="str">
        <f aca="false">IF($H737="","",IFERROR(INDEX('Chart of Accounts'!$C$2:$C$57,MATCH($H737,'Chart of Accounts'!$A$2:$A$57,0)),""))</f>
        <v/>
      </c>
      <c r="J737" s="0" t="str">
        <f aca="false">IF($H737="","",IFERROR(INDEX('Chart of Accounts'!$B$2:$B$57,MATCH($H737,'Chart of Accounts'!$A$2:$A$57,0)),""))</f>
        <v/>
      </c>
      <c r="K737" s="0" t="str">
        <f aca="false">IF($F737="","",IFERROR(INDEX('Chart of Accounts'!$B$2:$B$57,MATCH($F737,'Chart of Accounts'!$A$2:$A$57,0)),""))</f>
        <v/>
      </c>
    </row>
    <row r="738" customFormat="false" ht="15" hidden="false" customHeight="false" outlineLevel="0" collapsed="false">
      <c r="A738" s="40"/>
      <c r="B738" s="22"/>
      <c r="C738" s="41"/>
      <c r="D738" s="22"/>
      <c r="E738" s="22"/>
      <c r="F738" s="22"/>
      <c r="G738" s="22"/>
      <c r="H738" s="0" t="str">
        <f aca="false">IF($A738="","",IF($D738="","9999 Uncategorized",$D738))</f>
        <v/>
      </c>
      <c r="I738" s="0" t="str">
        <f aca="false">IF($H738="","",IFERROR(INDEX('Chart of Accounts'!$C$2:$C$57,MATCH($H738,'Chart of Accounts'!$A$2:$A$57,0)),""))</f>
        <v/>
      </c>
      <c r="J738" s="0" t="str">
        <f aca="false">IF($H738="","",IFERROR(INDEX('Chart of Accounts'!$B$2:$B$57,MATCH($H738,'Chart of Accounts'!$A$2:$A$57,0)),""))</f>
        <v/>
      </c>
      <c r="K738" s="0" t="str">
        <f aca="false">IF($F738="","",IFERROR(INDEX('Chart of Accounts'!$B$2:$B$57,MATCH($F738,'Chart of Accounts'!$A$2:$A$57,0)),""))</f>
        <v/>
      </c>
    </row>
    <row r="739" customFormat="false" ht="15" hidden="false" customHeight="false" outlineLevel="0" collapsed="false">
      <c r="A739" s="40"/>
      <c r="B739" s="22"/>
      <c r="C739" s="41"/>
      <c r="D739" s="22"/>
      <c r="E739" s="22"/>
      <c r="F739" s="22"/>
      <c r="G739" s="22"/>
      <c r="H739" s="0" t="str">
        <f aca="false">IF($A739="","",IF($D739="","9999 Uncategorized",$D739))</f>
        <v/>
      </c>
      <c r="I739" s="0" t="str">
        <f aca="false">IF($H739="","",IFERROR(INDEX('Chart of Accounts'!$C$2:$C$57,MATCH($H739,'Chart of Accounts'!$A$2:$A$57,0)),""))</f>
        <v/>
      </c>
      <c r="J739" s="0" t="str">
        <f aca="false">IF($H739="","",IFERROR(INDEX('Chart of Accounts'!$B$2:$B$57,MATCH($H739,'Chart of Accounts'!$A$2:$A$57,0)),""))</f>
        <v/>
      </c>
      <c r="K739" s="0" t="str">
        <f aca="false">IF($F739="","",IFERROR(INDEX('Chart of Accounts'!$B$2:$B$57,MATCH($F739,'Chart of Accounts'!$A$2:$A$57,0)),""))</f>
        <v/>
      </c>
    </row>
    <row r="740" customFormat="false" ht="15" hidden="false" customHeight="false" outlineLevel="0" collapsed="false">
      <c r="A740" s="40"/>
      <c r="B740" s="22"/>
      <c r="C740" s="41"/>
      <c r="D740" s="22"/>
      <c r="E740" s="22"/>
      <c r="F740" s="22"/>
      <c r="G740" s="22"/>
      <c r="H740" s="0" t="str">
        <f aca="false">IF($A740="","",IF($D740="","9999 Uncategorized",$D740))</f>
        <v/>
      </c>
      <c r="I740" s="0" t="str">
        <f aca="false">IF($H740="","",IFERROR(INDEX('Chart of Accounts'!$C$2:$C$57,MATCH($H740,'Chart of Accounts'!$A$2:$A$57,0)),""))</f>
        <v/>
      </c>
      <c r="J740" s="0" t="str">
        <f aca="false">IF($H740="","",IFERROR(INDEX('Chart of Accounts'!$B$2:$B$57,MATCH($H740,'Chart of Accounts'!$A$2:$A$57,0)),""))</f>
        <v/>
      </c>
      <c r="K740" s="0" t="str">
        <f aca="false">IF($F740="","",IFERROR(INDEX('Chart of Accounts'!$B$2:$B$57,MATCH($F740,'Chart of Accounts'!$A$2:$A$57,0)),""))</f>
        <v/>
      </c>
    </row>
    <row r="741" customFormat="false" ht="15" hidden="false" customHeight="false" outlineLevel="0" collapsed="false">
      <c r="A741" s="40"/>
      <c r="B741" s="22"/>
      <c r="C741" s="41"/>
      <c r="D741" s="22"/>
      <c r="E741" s="22"/>
      <c r="F741" s="22"/>
      <c r="G741" s="22"/>
      <c r="H741" s="0" t="str">
        <f aca="false">IF($A741="","",IF($D741="","9999 Uncategorized",$D741))</f>
        <v/>
      </c>
      <c r="I741" s="0" t="str">
        <f aca="false">IF($H741="","",IFERROR(INDEX('Chart of Accounts'!$C$2:$C$57,MATCH($H741,'Chart of Accounts'!$A$2:$A$57,0)),""))</f>
        <v/>
      </c>
      <c r="J741" s="0" t="str">
        <f aca="false">IF($H741="","",IFERROR(INDEX('Chart of Accounts'!$B$2:$B$57,MATCH($H741,'Chart of Accounts'!$A$2:$A$57,0)),""))</f>
        <v/>
      </c>
      <c r="K741" s="0" t="str">
        <f aca="false">IF($F741="","",IFERROR(INDEX('Chart of Accounts'!$B$2:$B$57,MATCH($F741,'Chart of Accounts'!$A$2:$A$57,0)),""))</f>
        <v/>
      </c>
    </row>
    <row r="742" customFormat="false" ht="15" hidden="false" customHeight="false" outlineLevel="0" collapsed="false">
      <c r="A742" s="40"/>
      <c r="B742" s="22"/>
      <c r="C742" s="41"/>
      <c r="D742" s="22"/>
      <c r="E742" s="22"/>
      <c r="F742" s="22"/>
      <c r="G742" s="22"/>
      <c r="H742" s="0" t="str">
        <f aca="false">IF($A742="","",IF($D742="","9999 Uncategorized",$D742))</f>
        <v/>
      </c>
      <c r="I742" s="0" t="str">
        <f aca="false">IF($H742="","",IFERROR(INDEX('Chart of Accounts'!$C$2:$C$57,MATCH($H742,'Chart of Accounts'!$A$2:$A$57,0)),""))</f>
        <v/>
      </c>
      <c r="J742" s="0" t="str">
        <f aca="false">IF($H742="","",IFERROR(INDEX('Chart of Accounts'!$B$2:$B$57,MATCH($H742,'Chart of Accounts'!$A$2:$A$57,0)),""))</f>
        <v/>
      </c>
      <c r="K742" s="0" t="str">
        <f aca="false">IF($F742="","",IFERROR(INDEX('Chart of Accounts'!$B$2:$B$57,MATCH($F742,'Chart of Accounts'!$A$2:$A$57,0)),""))</f>
        <v/>
      </c>
    </row>
    <row r="743" customFormat="false" ht="15" hidden="false" customHeight="false" outlineLevel="0" collapsed="false">
      <c r="A743" s="40"/>
      <c r="B743" s="22"/>
      <c r="C743" s="41"/>
      <c r="D743" s="22"/>
      <c r="E743" s="22"/>
      <c r="F743" s="22"/>
      <c r="G743" s="22"/>
      <c r="H743" s="0" t="str">
        <f aca="false">IF($A743="","",IF($D743="","9999 Uncategorized",$D743))</f>
        <v/>
      </c>
      <c r="I743" s="0" t="str">
        <f aca="false">IF($H743="","",IFERROR(INDEX('Chart of Accounts'!$C$2:$C$57,MATCH($H743,'Chart of Accounts'!$A$2:$A$57,0)),""))</f>
        <v/>
      </c>
      <c r="J743" s="0" t="str">
        <f aca="false">IF($H743="","",IFERROR(INDEX('Chart of Accounts'!$B$2:$B$57,MATCH($H743,'Chart of Accounts'!$A$2:$A$57,0)),""))</f>
        <v/>
      </c>
      <c r="K743" s="0" t="str">
        <f aca="false">IF($F743="","",IFERROR(INDEX('Chart of Accounts'!$B$2:$B$57,MATCH($F743,'Chart of Accounts'!$A$2:$A$57,0)),""))</f>
        <v/>
      </c>
    </row>
    <row r="744" customFormat="false" ht="15" hidden="false" customHeight="false" outlineLevel="0" collapsed="false">
      <c r="A744" s="40"/>
      <c r="B744" s="22"/>
      <c r="C744" s="41"/>
      <c r="D744" s="22"/>
      <c r="E744" s="22"/>
      <c r="F744" s="22"/>
      <c r="G744" s="22"/>
      <c r="H744" s="0" t="str">
        <f aca="false">IF($A744="","",IF($D744="","9999 Uncategorized",$D744))</f>
        <v/>
      </c>
      <c r="I744" s="0" t="str">
        <f aca="false">IF($H744="","",IFERROR(INDEX('Chart of Accounts'!$C$2:$C$57,MATCH($H744,'Chart of Accounts'!$A$2:$A$57,0)),""))</f>
        <v/>
      </c>
      <c r="J744" s="0" t="str">
        <f aca="false">IF($H744="","",IFERROR(INDEX('Chart of Accounts'!$B$2:$B$57,MATCH($H744,'Chart of Accounts'!$A$2:$A$57,0)),""))</f>
        <v/>
      </c>
      <c r="K744" s="0" t="str">
        <f aca="false">IF($F744="","",IFERROR(INDEX('Chart of Accounts'!$B$2:$B$57,MATCH($F744,'Chart of Accounts'!$A$2:$A$57,0)),""))</f>
        <v/>
      </c>
    </row>
    <row r="745" customFormat="false" ht="15" hidden="false" customHeight="false" outlineLevel="0" collapsed="false">
      <c r="A745" s="40"/>
      <c r="B745" s="22"/>
      <c r="C745" s="41"/>
      <c r="D745" s="22"/>
      <c r="E745" s="22"/>
      <c r="F745" s="22"/>
      <c r="G745" s="22"/>
      <c r="H745" s="0" t="str">
        <f aca="false">IF($A745="","",IF($D745="","9999 Uncategorized",$D745))</f>
        <v/>
      </c>
      <c r="I745" s="0" t="str">
        <f aca="false">IF($H745="","",IFERROR(INDEX('Chart of Accounts'!$C$2:$C$57,MATCH($H745,'Chart of Accounts'!$A$2:$A$57,0)),""))</f>
        <v/>
      </c>
      <c r="J745" s="0" t="str">
        <f aca="false">IF($H745="","",IFERROR(INDEX('Chart of Accounts'!$B$2:$B$57,MATCH($H745,'Chart of Accounts'!$A$2:$A$57,0)),""))</f>
        <v/>
      </c>
      <c r="K745" s="0" t="str">
        <f aca="false">IF($F745="","",IFERROR(INDEX('Chart of Accounts'!$B$2:$B$57,MATCH($F745,'Chart of Accounts'!$A$2:$A$57,0)),""))</f>
        <v/>
      </c>
    </row>
    <row r="746" customFormat="false" ht="15" hidden="false" customHeight="false" outlineLevel="0" collapsed="false">
      <c r="A746" s="40"/>
      <c r="B746" s="22"/>
      <c r="C746" s="41"/>
      <c r="D746" s="22"/>
      <c r="E746" s="22"/>
      <c r="F746" s="22"/>
      <c r="G746" s="22"/>
      <c r="H746" s="0" t="str">
        <f aca="false">IF($A746="","",IF($D746="","9999 Uncategorized",$D746))</f>
        <v/>
      </c>
      <c r="I746" s="0" t="str">
        <f aca="false">IF($H746="","",IFERROR(INDEX('Chart of Accounts'!$C$2:$C$57,MATCH($H746,'Chart of Accounts'!$A$2:$A$57,0)),""))</f>
        <v/>
      </c>
      <c r="J746" s="0" t="str">
        <f aca="false">IF($H746="","",IFERROR(INDEX('Chart of Accounts'!$B$2:$B$57,MATCH($H746,'Chart of Accounts'!$A$2:$A$57,0)),""))</f>
        <v/>
      </c>
      <c r="K746" s="0" t="str">
        <f aca="false">IF($F746="","",IFERROR(INDEX('Chart of Accounts'!$B$2:$B$57,MATCH($F746,'Chart of Accounts'!$A$2:$A$57,0)),""))</f>
        <v/>
      </c>
    </row>
    <row r="747" customFormat="false" ht="15" hidden="false" customHeight="false" outlineLevel="0" collapsed="false">
      <c r="A747" s="40"/>
      <c r="B747" s="22"/>
      <c r="C747" s="41"/>
      <c r="D747" s="22"/>
      <c r="E747" s="22"/>
      <c r="F747" s="22"/>
      <c r="G747" s="22"/>
      <c r="H747" s="0" t="str">
        <f aca="false">IF($A747="","",IF($D747="","9999 Uncategorized",$D747))</f>
        <v/>
      </c>
      <c r="I747" s="0" t="str">
        <f aca="false">IF($H747="","",IFERROR(INDEX('Chart of Accounts'!$C$2:$C$57,MATCH($H747,'Chart of Accounts'!$A$2:$A$57,0)),""))</f>
        <v/>
      </c>
      <c r="J747" s="0" t="str">
        <f aca="false">IF($H747="","",IFERROR(INDEX('Chart of Accounts'!$B$2:$B$57,MATCH($H747,'Chart of Accounts'!$A$2:$A$57,0)),""))</f>
        <v/>
      </c>
      <c r="K747" s="0" t="str">
        <f aca="false">IF($F747="","",IFERROR(INDEX('Chart of Accounts'!$B$2:$B$57,MATCH($F747,'Chart of Accounts'!$A$2:$A$57,0)),""))</f>
        <v/>
      </c>
    </row>
    <row r="748" customFormat="false" ht="15" hidden="false" customHeight="false" outlineLevel="0" collapsed="false">
      <c r="A748" s="40"/>
      <c r="B748" s="22"/>
      <c r="C748" s="41"/>
      <c r="D748" s="22"/>
      <c r="E748" s="22"/>
      <c r="F748" s="22"/>
      <c r="G748" s="22"/>
      <c r="H748" s="0" t="str">
        <f aca="false">IF($A748="","",IF($D748="","9999 Uncategorized",$D748))</f>
        <v/>
      </c>
      <c r="I748" s="0" t="str">
        <f aca="false">IF($H748="","",IFERROR(INDEX('Chart of Accounts'!$C$2:$C$57,MATCH($H748,'Chart of Accounts'!$A$2:$A$57,0)),""))</f>
        <v/>
      </c>
      <c r="J748" s="0" t="str">
        <f aca="false">IF($H748="","",IFERROR(INDEX('Chart of Accounts'!$B$2:$B$57,MATCH($H748,'Chart of Accounts'!$A$2:$A$57,0)),""))</f>
        <v/>
      </c>
      <c r="K748" s="0" t="str">
        <f aca="false">IF($F748="","",IFERROR(INDEX('Chart of Accounts'!$B$2:$B$57,MATCH($F748,'Chart of Accounts'!$A$2:$A$57,0)),""))</f>
        <v/>
      </c>
    </row>
    <row r="749" customFormat="false" ht="15" hidden="false" customHeight="false" outlineLevel="0" collapsed="false">
      <c r="A749" s="40"/>
      <c r="B749" s="22"/>
      <c r="C749" s="41"/>
      <c r="D749" s="22"/>
      <c r="E749" s="22"/>
      <c r="F749" s="22"/>
      <c r="G749" s="22"/>
      <c r="H749" s="0" t="str">
        <f aca="false">IF($A749="","",IF($D749="","9999 Uncategorized",$D749))</f>
        <v/>
      </c>
      <c r="I749" s="0" t="str">
        <f aca="false">IF($H749="","",IFERROR(INDEX('Chart of Accounts'!$C$2:$C$57,MATCH($H749,'Chart of Accounts'!$A$2:$A$57,0)),""))</f>
        <v/>
      </c>
      <c r="J749" s="0" t="str">
        <f aca="false">IF($H749="","",IFERROR(INDEX('Chart of Accounts'!$B$2:$B$57,MATCH($H749,'Chart of Accounts'!$A$2:$A$57,0)),""))</f>
        <v/>
      </c>
      <c r="K749" s="0" t="str">
        <f aca="false">IF($F749="","",IFERROR(INDEX('Chart of Accounts'!$B$2:$B$57,MATCH($F749,'Chart of Accounts'!$A$2:$A$57,0)),""))</f>
        <v/>
      </c>
    </row>
    <row r="750" customFormat="false" ht="15" hidden="false" customHeight="false" outlineLevel="0" collapsed="false">
      <c r="A750" s="40"/>
      <c r="B750" s="22"/>
      <c r="C750" s="41"/>
      <c r="D750" s="22"/>
      <c r="E750" s="22"/>
      <c r="F750" s="22"/>
      <c r="G750" s="22"/>
      <c r="H750" s="0" t="str">
        <f aca="false">IF($A750="","",IF($D750="","9999 Uncategorized",$D750))</f>
        <v/>
      </c>
      <c r="I750" s="0" t="str">
        <f aca="false">IF($H750="","",IFERROR(INDEX('Chart of Accounts'!$C$2:$C$57,MATCH($H750,'Chart of Accounts'!$A$2:$A$57,0)),""))</f>
        <v/>
      </c>
      <c r="J750" s="0" t="str">
        <f aca="false">IF($H750="","",IFERROR(INDEX('Chart of Accounts'!$B$2:$B$57,MATCH($H750,'Chart of Accounts'!$A$2:$A$57,0)),""))</f>
        <v/>
      </c>
      <c r="K750" s="0" t="str">
        <f aca="false">IF($F750="","",IFERROR(INDEX('Chart of Accounts'!$B$2:$B$57,MATCH($F750,'Chart of Accounts'!$A$2:$A$57,0)),""))</f>
        <v/>
      </c>
    </row>
    <row r="751" customFormat="false" ht="15" hidden="false" customHeight="false" outlineLevel="0" collapsed="false">
      <c r="A751" s="40"/>
      <c r="B751" s="22"/>
      <c r="C751" s="41"/>
      <c r="D751" s="22"/>
      <c r="E751" s="22"/>
      <c r="F751" s="22"/>
      <c r="G751" s="22"/>
      <c r="H751" s="0" t="str">
        <f aca="false">IF($A751="","",IF($D751="","9999 Uncategorized",$D751))</f>
        <v/>
      </c>
      <c r="I751" s="0" t="str">
        <f aca="false">IF($H751="","",IFERROR(INDEX('Chart of Accounts'!$C$2:$C$57,MATCH($H751,'Chart of Accounts'!$A$2:$A$57,0)),""))</f>
        <v/>
      </c>
      <c r="J751" s="0" t="str">
        <f aca="false">IF($H751="","",IFERROR(INDEX('Chart of Accounts'!$B$2:$B$57,MATCH($H751,'Chart of Accounts'!$A$2:$A$57,0)),""))</f>
        <v/>
      </c>
      <c r="K751" s="0" t="str">
        <f aca="false">IF($F751="","",IFERROR(INDEX('Chart of Accounts'!$B$2:$B$57,MATCH($F751,'Chart of Accounts'!$A$2:$A$57,0)),""))</f>
        <v/>
      </c>
    </row>
    <row r="752" customFormat="false" ht="15" hidden="false" customHeight="false" outlineLevel="0" collapsed="false">
      <c r="A752" s="40"/>
      <c r="B752" s="22"/>
      <c r="C752" s="41"/>
      <c r="D752" s="22"/>
      <c r="E752" s="22"/>
      <c r="F752" s="22"/>
      <c r="G752" s="22"/>
      <c r="H752" s="0" t="str">
        <f aca="false">IF($A752="","",IF($D752="","9999 Uncategorized",$D752))</f>
        <v/>
      </c>
      <c r="I752" s="0" t="str">
        <f aca="false">IF($H752="","",IFERROR(INDEX('Chart of Accounts'!$C$2:$C$57,MATCH($H752,'Chart of Accounts'!$A$2:$A$57,0)),""))</f>
        <v/>
      </c>
      <c r="J752" s="0" t="str">
        <f aca="false">IF($H752="","",IFERROR(INDEX('Chart of Accounts'!$B$2:$B$57,MATCH($H752,'Chart of Accounts'!$A$2:$A$57,0)),""))</f>
        <v/>
      </c>
      <c r="K752" s="0" t="str">
        <f aca="false">IF($F752="","",IFERROR(INDEX('Chart of Accounts'!$B$2:$B$57,MATCH($F752,'Chart of Accounts'!$A$2:$A$57,0)),""))</f>
        <v/>
      </c>
    </row>
    <row r="753" customFormat="false" ht="15" hidden="false" customHeight="false" outlineLevel="0" collapsed="false">
      <c r="A753" s="40"/>
      <c r="B753" s="22"/>
      <c r="C753" s="41"/>
      <c r="D753" s="22"/>
      <c r="E753" s="22"/>
      <c r="F753" s="22"/>
      <c r="G753" s="22"/>
      <c r="H753" s="0" t="str">
        <f aca="false">IF($A753="","",IF($D753="","9999 Uncategorized",$D753))</f>
        <v/>
      </c>
      <c r="I753" s="0" t="str">
        <f aca="false">IF($H753="","",IFERROR(INDEX('Chart of Accounts'!$C$2:$C$57,MATCH($H753,'Chart of Accounts'!$A$2:$A$57,0)),""))</f>
        <v/>
      </c>
      <c r="J753" s="0" t="str">
        <f aca="false">IF($H753="","",IFERROR(INDEX('Chart of Accounts'!$B$2:$B$57,MATCH($H753,'Chart of Accounts'!$A$2:$A$57,0)),""))</f>
        <v/>
      </c>
      <c r="K753" s="0" t="str">
        <f aca="false">IF($F753="","",IFERROR(INDEX('Chart of Accounts'!$B$2:$B$57,MATCH($F753,'Chart of Accounts'!$A$2:$A$57,0)),""))</f>
        <v/>
      </c>
    </row>
    <row r="754" customFormat="false" ht="15" hidden="false" customHeight="false" outlineLevel="0" collapsed="false">
      <c r="A754" s="40"/>
      <c r="B754" s="22"/>
      <c r="C754" s="41"/>
      <c r="D754" s="22"/>
      <c r="E754" s="22"/>
      <c r="F754" s="22"/>
      <c r="G754" s="22"/>
      <c r="H754" s="0" t="str">
        <f aca="false">IF($A754="","",IF($D754="","9999 Uncategorized",$D754))</f>
        <v/>
      </c>
      <c r="I754" s="0" t="str">
        <f aca="false">IF($H754="","",IFERROR(INDEX('Chart of Accounts'!$C$2:$C$57,MATCH($H754,'Chart of Accounts'!$A$2:$A$57,0)),""))</f>
        <v/>
      </c>
      <c r="J754" s="0" t="str">
        <f aca="false">IF($H754="","",IFERROR(INDEX('Chart of Accounts'!$B$2:$B$57,MATCH($H754,'Chart of Accounts'!$A$2:$A$57,0)),""))</f>
        <v/>
      </c>
      <c r="K754" s="0" t="str">
        <f aca="false">IF($F754="","",IFERROR(INDEX('Chart of Accounts'!$B$2:$B$57,MATCH($F754,'Chart of Accounts'!$A$2:$A$57,0)),""))</f>
        <v/>
      </c>
    </row>
    <row r="755" customFormat="false" ht="15" hidden="false" customHeight="false" outlineLevel="0" collapsed="false">
      <c r="A755" s="40"/>
      <c r="B755" s="22"/>
      <c r="C755" s="41"/>
      <c r="D755" s="22"/>
      <c r="E755" s="22"/>
      <c r="F755" s="22"/>
      <c r="G755" s="22"/>
      <c r="H755" s="0" t="str">
        <f aca="false">IF($A755="","",IF($D755="","9999 Uncategorized",$D755))</f>
        <v/>
      </c>
      <c r="I755" s="0" t="str">
        <f aca="false">IF($H755="","",IFERROR(INDEX('Chart of Accounts'!$C$2:$C$57,MATCH($H755,'Chart of Accounts'!$A$2:$A$57,0)),""))</f>
        <v/>
      </c>
      <c r="J755" s="0" t="str">
        <f aca="false">IF($H755="","",IFERROR(INDEX('Chart of Accounts'!$B$2:$B$57,MATCH($H755,'Chart of Accounts'!$A$2:$A$57,0)),""))</f>
        <v/>
      </c>
      <c r="K755" s="0" t="str">
        <f aca="false">IF($F755="","",IFERROR(INDEX('Chart of Accounts'!$B$2:$B$57,MATCH($F755,'Chart of Accounts'!$A$2:$A$57,0)),""))</f>
        <v/>
      </c>
    </row>
    <row r="756" customFormat="false" ht="15" hidden="false" customHeight="false" outlineLevel="0" collapsed="false">
      <c r="A756" s="40"/>
      <c r="B756" s="22"/>
      <c r="C756" s="41"/>
      <c r="D756" s="22"/>
      <c r="E756" s="22"/>
      <c r="F756" s="22"/>
      <c r="G756" s="22"/>
      <c r="H756" s="0" t="str">
        <f aca="false">IF($A756="","",IF($D756="","9999 Uncategorized",$D756))</f>
        <v/>
      </c>
      <c r="I756" s="0" t="str">
        <f aca="false">IF($H756="","",IFERROR(INDEX('Chart of Accounts'!$C$2:$C$57,MATCH($H756,'Chart of Accounts'!$A$2:$A$57,0)),""))</f>
        <v/>
      </c>
      <c r="J756" s="0" t="str">
        <f aca="false">IF($H756="","",IFERROR(INDEX('Chart of Accounts'!$B$2:$B$57,MATCH($H756,'Chart of Accounts'!$A$2:$A$57,0)),""))</f>
        <v/>
      </c>
      <c r="K756" s="0" t="str">
        <f aca="false">IF($F756="","",IFERROR(INDEX('Chart of Accounts'!$B$2:$B$57,MATCH($F756,'Chart of Accounts'!$A$2:$A$57,0)),""))</f>
        <v/>
      </c>
    </row>
    <row r="757" customFormat="false" ht="15" hidden="false" customHeight="false" outlineLevel="0" collapsed="false">
      <c r="A757" s="40"/>
      <c r="B757" s="22"/>
      <c r="C757" s="41"/>
      <c r="D757" s="22"/>
      <c r="E757" s="22"/>
      <c r="F757" s="22"/>
      <c r="G757" s="22"/>
      <c r="H757" s="0" t="str">
        <f aca="false">IF($A757="","",IF($D757="","9999 Uncategorized",$D757))</f>
        <v/>
      </c>
      <c r="I757" s="0" t="str">
        <f aca="false">IF($H757="","",IFERROR(INDEX('Chart of Accounts'!$C$2:$C$57,MATCH($H757,'Chart of Accounts'!$A$2:$A$57,0)),""))</f>
        <v/>
      </c>
      <c r="J757" s="0" t="str">
        <f aca="false">IF($H757="","",IFERROR(INDEX('Chart of Accounts'!$B$2:$B$57,MATCH($H757,'Chart of Accounts'!$A$2:$A$57,0)),""))</f>
        <v/>
      </c>
      <c r="K757" s="0" t="str">
        <f aca="false">IF($F757="","",IFERROR(INDEX('Chart of Accounts'!$B$2:$B$57,MATCH($F757,'Chart of Accounts'!$A$2:$A$57,0)),""))</f>
        <v/>
      </c>
    </row>
    <row r="758" customFormat="false" ht="15" hidden="false" customHeight="false" outlineLevel="0" collapsed="false">
      <c r="A758" s="40"/>
      <c r="B758" s="22"/>
      <c r="C758" s="41"/>
      <c r="D758" s="22"/>
      <c r="E758" s="22"/>
      <c r="F758" s="22"/>
      <c r="G758" s="22"/>
      <c r="H758" s="0" t="str">
        <f aca="false">IF($A758="","",IF($D758="","9999 Uncategorized",$D758))</f>
        <v/>
      </c>
      <c r="I758" s="0" t="str">
        <f aca="false">IF($H758="","",IFERROR(INDEX('Chart of Accounts'!$C$2:$C$57,MATCH($H758,'Chart of Accounts'!$A$2:$A$57,0)),""))</f>
        <v/>
      </c>
      <c r="J758" s="0" t="str">
        <f aca="false">IF($H758="","",IFERROR(INDEX('Chart of Accounts'!$B$2:$B$57,MATCH($H758,'Chart of Accounts'!$A$2:$A$57,0)),""))</f>
        <v/>
      </c>
      <c r="K758" s="0" t="str">
        <f aca="false">IF($F758="","",IFERROR(INDEX('Chart of Accounts'!$B$2:$B$57,MATCH($F758,'Chart of Accounts'!$A$2:$A$57,0)),""))</f>
        <v/>
      </c>
    </row>
    <row r="759" customFormat="false" ht="15" hidden="false" customHeight="false" outlineLevel="0" collapsed="false">
      <c r="A759" s="40"/>
      <c r="B759" s="22"/>
      <c r="C759" s="41"/>
      <c r="D759" s="22"/>
      <c r="E759" s="22"/>
      <c r="F759" s="22"/>
      <c r="G759" s="22"/>
      <c r="H759" s="0" t="str">
        <f aca="false">IF($A759="","",IF($D759="","9999 Uncategorized",$D759))</f>
        <v/>
      </c>
      <c r="I759" s="0" t="str">
        <f aca="false">IF($H759="","",IFERROR(INDEX('Chart of Accounts'!$C$2:$C$57,MATCH($H759,'Chart of Accounts'!$A$2:$A$57,0)),""))</f>
        <v/>
      </c>
      <c r="J759" s="0" t="str">
        <f aca="false">IF($H759="","",IFERROR(INDEX('Chart of Accounts'!$B$2:$B$57,MATCH($H759,'Chart of Accounts'!$A$2:$A$57,0)),""))</f>
        <v/>
      </c>
      <c r="K759" s="0" t="str">
        <f aca="false">IF($F759="","",IFERROR(INDEX('Chart of Accounts'!$B$2:$B$57,MATCH($F759,'Chart of Accounts'!$A$2:$A$57,0)),""))</f>
        <v/>
      </c>
    </row>
    <row r="760" customFormat="false" ht="15" hidden="false" customHeight="false" outlineLevel="0" collapsed="false">
      <c r="A760" s="40"/>
      <c r="B760" s="22"/>
      <c r="C760" s="41"/>
      <c r="D760" s="22"/>
      <c r="E760" s="22"/>
      <c r="F760" s="22"/>
      <c r="G760" s="22"/>
      <c r="H760" s="0" t="str">
        <f aca="false">IF($A760="","",IF($D760="","9999 Uncategorized",$D760))</f>
        <v/>
      </c>
      <c r="I760" s="0" t="str">
        <f aca="false">IF($H760="","",IFERROR(INDEX('Chart of Accounts'!$C$2:$C$57,MATCH($H760,'Chart of Accounts'!$A$2:$A$57,0)),""))</f>
        <v/>
      </c>
      <c r="J760" s="0" t="str">
        <f aca="false">IF($H760="","",IFERROR(INDEX('Chart of Accounts'!$B$2:$B$57,MATCH($H760,'Chart of Accounts'!$A$2:$A$57,0)),""))</f>
        <v/>
      </c>
      <c r="K760" s="0" t="str">
        <f aca="false">IF($F760="","",IFERROR(INDEX('Chart of Accounts'!$B$2:$B$57,MATCH($F760,'Chart of Accounts'!$A$2:$A$57,0)),""))</f>
        <v/>
      </c>
    </row>
    <row r="761" customFormat="false" ht="15" hidden="false" customHeight="false" outlineLevel="0" collapsed="false">
      <c r="A761" s="40"/>
      <c r="B761" s="22"/>
      <c r="C761" s="41"/>
      <c r="D761" s="22"/>
      <c r="E761" s="22"/>
      <c r="F761" s="22"/>
      <c r="G761" s="22"/>
      <c r="H761" s="0" t="str">
        <f aca="false">IF($A761="","",IF($D761="","9999 Uncategorized",$D761))</f>
        <v/>
      </c>
      <c r="I761" s="0" t="str">
        <f aca="false">IF($H761="","",IFERROR(INDEX('Chart of Accounts'!$C$2:$C$57,MATCH($H761,'Chart of Accounts'!$A$2:$A$57,0)),""))</f>
        <v/>
      </c>
      <c r="J761" s="0" t="str">
        <f aca="false">IF($H761="","",IFERROR(INDEX('Chart of Accounts'!$B$2:$B$57,MATCH($H761,'Chart of Accounts'!$A$2:$A$57,0)),""))</f>
        <v/>
      </c>
      <c r="K761" s="0" t="str">
        <f aca="false">IF($F761="","",IFERROR(INDEX('Chart of Accounts'!$B$2:$B$57,MATCH($F761,'Chart of Accounts'!$A$2:$A$57,0)),""))</f>
        <v/>
      </c>
    </row>
    <row r="762" customFormat="false" ht="15" hidden="false" customHeight="false" outlineLevel="0" collapsed="false">
      <c r="A762" s="40"/>
      <c r="B762" s="22"/>
      <c r="C762" s="41"/>
      <c r="D762" s="22"/>
      <c r="E762" s="22"/>
      <c r="F762" s="22"/>
      <c r="G762" s="22"/>
      <c r="H762" s="0" t="str">
        <f aca="false">IF($A762="","",IF($D762="","9999 Uncategorized",$D762))</f>
        <v/>
      </c>
      <c r="I762" s="0" t="str">
        <f aca="false">IF($H762="","",IFERROR(INDEX('Chart of Accounts'!$C$2:$C$57,MATCH($H762,'Chart of Accounts'!$A$2:$A$57,0)),""))</f>
        <v/>
      </c>
      <c r="J762" s="0" t="str">
        <f aca="false">IF($H762="","",IFERROR(INDEX('Chart of Accounts'!$B$2:$B$57,MATCH($H762,'Chart of Accounts'!$A$2:$A$57,0)),""))</f>
        <v/>
      </c>
      <c r="K762" s="0" t="str">
        <f aca="false">IF($F762="","",IFERROR(INDEX('Chart of Accounts'!$B$2:$B$57,MATCH($F762,'Chart of Accounts'!$A$2:$A$57,0)),""))</f>
        <v/>
      </c>
    </row>
    <row r="763" customFormat="false" ht="15" hidden="false" customHeight="false" outlineLevel="0" collapsed="false">
      <c r="A763" s="40"/>
      <c r="B763" s="22"/>
      <c r="C763" s="41"/>
      <c r="D763" s="22"/>
      <c r="E763" s="22"/>
      <c r="F763" s="22"/>
      <c r="G763" s="22"/>
      <c r="H763" s="0" t="str">
        <f aca="false">IF($A763="","",IF($D763="","9999 Uncategorized",$D763))</f>
        <v/>
      </c>
      <c r="I763" s="0" t="str">
        <f aca="false">IF($H763="","",IFERROR(INDEX('Chart of Accounts'!$C$2:$C$57,MATCH($H763,'Chart of Accounts'!$A$2:$A$57,0)),""))</f>
        <v/>
      </c>
      <c r="J763" s="0" t="str">
        <f aca="false">IF($H763="","",IFERROR(INDEX('Chart of Accounts'!$B$2:$B$57,MATCH($H763,'Chart of Accounts'!$A$2:$A$57,0)),""))</f>
        <v/>
      </c>
      <c r="K763" s="0" t="str">
        <f aca="false">IF($F763="","",IFERROR(INDEX('Chart of Accounts'!$B$2:$B$57,MATCH($F763,'Chart of Accounts'!$A$2:$A$57,0)),""))</f>
        <v/>
      </c>
    </row>
    <row r="764" customFormat="false" ht="15" hidden="false" customHeight="false" outlineLevel="0" collapsed="false">
      <c r="A764" s="40"/>
      <c r="B764" s="22"/>
      <c r="C764" s="41"/>
      <c r="D764" s="22"/>
      <c r="E764" s="22"/>
      <c r="F764" s="22"/>
      <c r="G764" s="22"/>
      <c r="H764" s="0" t="str">
        <f aca="false">IF($A764="","",IF($D764="","9999 Uncategorized",$D764))</f>
        <v/>
      </c>
      <c r="I764" s="0" t="str">
        <f aca="false">IF($H764="","",IFERROR(INDEX('Chart of Accounts'!$C$2:$C$57,MATCH($H764,'Chart of Accounts'!$A$2:$A$57,0)),""))</f>
        <v/>
      </c>
      <c r="J764" s="0" t="str">
        <f aca="false">IF($H764="","",IFERROR(INDEX('Chart of Accounts'!$B$2:$B$57,MATCH($H764,'Chart of Accounts'!$A$2:$A$57,0)),""))</f>
        <v/>
      </c>
      <c r="K764" s="0" t="str">
        <f aca="false">IF($F764="","",IFERROR(INDEX('Chart of Accounts'!$B$2:$B$57,MATCH($F764,'Chart of Accounts'!$A$2:$A$57,0)),""))</f>
        <v/>
      </c>
    </row>
    <row r="765" customFormat="false" ht="15" hidden="false" customHeight="false" outlineLevel="0" collapsed="false">
      <c r="A765" s="40"/>
      <c r="B765" s="22"/>
      <c r="C765" s="41"/>
      <c r="D765" s="22"/>
      <c r="E765" s="22"/>
      <c r="F765" s="22"/>
      <c r="G765" s="22"/>
      <c r="H765" s="0" t="str">
        <f aca="false">IF($A765="","",IF($D765="","9999 Uncategorized",$D765))</f>
        <v/>
      </c>
      <c r="I765" s="0" t="str">
        <f aca="false">IF($H765="","",IFERROR(INDEX('Chart of Accounts'!$C$2:$C$57,MATCH($H765,'Chart of Accounts'!$A$2:$A$57,0)),""))</f>
        <v/>
      </c>
      <c r="J765" s="0" t="str">
        <f aca="false">IF($H765="","",IFERROR(INDEX('Chart of Accounts'!$B$2:$B$57,MATCH($H765,'Chart of Accounts'!$A$2:$A$57,0)),""))</f>
        <v/>
      </c>
      <c r="K765" s="0" t="str">
        <f aca="false">IF($F765="","",IFERROR(INDEX('Chart of Accounts'!$B$2:$B$57,MATCH($F765,'Chart of Accounts'!$A$2:$A$57,0)),""))</f>
        <v/>
      </c>
    </row>
    <row r="766" customFormat="false" ht="15" hidden="false" customHeight="false" outlineLevel="0" collapsed="false">
      <c r="A766" s="40"/>
      <c r="B766" s="22"/>
      <c r="C766" s="41"/>
      <c r="D766" s="22"/>
      <c r="E766" s="22"/>
      <c r="F766" s="22"/>
      <c r="G766" s="22"/>
      <c r="H766" s="0" t="str">
        <f aca="false">IF($A766="","",IF($D766="","9999 Uncategorized",$D766))</f>
        <v/>
      </c>
      <c r="I766" s="0" t="str">
        <f aca="false">IF($H766="","",IFERROR(INDEX('Chart of Accounts'!$C$2:$C$57,MATCH($H766,'Chart of Accounts'!$A$2:$A$57,0)),""))</f>
        <v/>
      </c>
      <c r="J766" s="0" t="str">
        <f aca="false">IF($H766="","",IFERROR(INDEX('Chart of Accounts'!$B$2:$B$57,MATCH($H766,'Chart of Accounts'!$A$2:$A$57,0)),""))</f>
        <v/>
      </c>
      <c r="K766" s="0" t="str">
        <f aca="false">IF($F766="","",IFERROR(INDEX('Chart of Accounts'!$B$2:$B$57,MATCH($F766,'Chart of Accounts'!$A$2:$A$57,0)),""))</f>
        <v/>
      </c>
    </row>
    <row r="767" customFormat="false" ht="15" hidden="false" customHeight="false" outlineLevel="0" collapsed="false">
      <c r="A767" s="40"/>
      <c r="B767" s="22"/>
      <c r="C767" s="41"/>
      <c r="D767" s="22"/>
      <c r="E767" s="22"/>
      <c r="F767" s="22"/>
      <c r="G767" s="22"/>
      <c r="H767" s="0" t="str">
        <f aca="false">IF($A767="","",IF($D767="","9999 Uncategorized",$D767))</f>
        <v/>
      </c>
      <c r="I767" s="0" t="str">
        <f aca="false">IF($H767="","",IFERROR(INDEX('Chart of Accounts'!$C$2:$C$57,MATCH($H767,'Chart of Accounts'!$A$2:$A$57,0)),""))</f>
        <v/>
      </c>
      <c r="J767" s="0" t="str">
        <f aca="false">IF($H767="","",IFERROR(INDEX('Chart of Accounts'!$B$2:$B$57,MATCH($H767,'Chart of Accounts'!$A$2:$A$57,0)),""))</f>
        <v/>
      </c>
      <c r="K767" s="0" t="str">
        <f aca="false">IF($F767="","",IFERROR(INDEX('Chart of Accounts'!$B$2:$B$57,MATCH($F767,'Chart of Accounts'!$A$2:$A$57,0)),""))</f>
        <v/>
      </c>
    </row>
    <row r="768" customFormat="false" ht="15" hidden="false" customHeight="false" outlineLevel="0" collapsed="false">
      <c r="A768" s="40"/>
      <c r="B768" s="22"/>
      <c r="C768" s="41"/>
      <c r="D768" s="22"/>
      <c r="E768" s="22"/>
      <c r="F768" s="22"/>
      <c r="G768" s="22"/>
      <c r="H768" s="0" t="str">
        <f aca="false">IF($A768="","",IF($D768="","9999 Uncategorized",$D768))</f>
        <v/>
      </c>
      <c r="I768" s="0" t="str">
        <f aca="false">IF($H768="","",IFERROR(INDEX('Chart of Accounts'!$C$2:$C$57,MATCH($H768,'Chart of Accounts'!$A$2:$A$57,0)),""))</f>
        <v/>
      </c>
      <c r="J768" s="0" t="str">
        <f aca="false">IF($H768="","",IFERROR(INDEX('Chart of Accounts'!$B$2:$B$57,MATCH($H768,'Chart of Accounts'!$A$2:$A$57,0)),""))</f>
        <v/>
      </c>
      <c r="K768" s="0" t="str">
        <f aca="false">IF($F768="","",IFERROR(INDEX('Chart of Accounts'!$B$2:$B$57,MATCH($F768,'Chart of Accounts'!$A$2:$A$57,0)),""))</f>
        <v/>
      </c>
    </row>
    <row r="769" customFormat="false" ht="15" hidden="false" customHeight="false" outlineLevel="0" collapsed="false">
      <c r="A769" s="40"/>
      <c r="B769" s="22"/>
      <c r="C769" s="41"/>
      <c r="D769" s="22"/>
      <c r="E769" s="22"/>
      <c r="F769" s="22"/>
      <c r="G769" s="22"/>
      <c r="H769" s="0" t="str">
        <f aca="false">IF($A769="","",IF($D769="","9999 Uncategorized",$D769))</f>
        <v/>
      </c>
      <c r="I769" s="0" t="str">
        <f aca="false">IF($H769="","",IFERROR(INDEX('Chart of Accounts'!$C$2:$C$57,MATCH($H769,'Chart of Accounts'!$A$2:$A$57,0)),""))</f>
        <v/>
      </c>
      <c r="J769" s="0" t="str">
        <f aca="false">IF($H769="","",IFERROR(INDEX('Chart of Accounts'!$B$2:$B$57,MATCH($H769,'Chart of Accounts'!$A$2:$A$57,0)),""))</f>
        <v/>
      </c>
      <c r="K769" s="0" t="str">
        <f aca="false">IF($F769="","",IFERROR(INDEX('Chart of Accounts'!$B$2:$B$57,MATCH($F769,'Chart of Accounts'!$A$2:$A$57,0)),""))</f>
        <v/>
      </c>
    </row>
    <row r="770" customFormat="false" ht="15" hidden="false" customHeight="false" outlineLevel="0" collapsed="false">
      <c r="A770" s="40"/>
      <c r="B770" s="22"/>
      <c r="C770" s="41"/>
      <c r="D770" s="22"/>
      <c r="E770" s="22"/>
      <c r="F770" s="22"/>
      <c r="G770" s="22"/>
      <c r="H770" s="0" t="str">
        <f aca="false">IF($A770="","",IF($D770="","9999 Uncategorized",$D770))</f>
        <v/>
      </c>
      <c r="I770" s="0" t="str">
        <f aca="false">IF($H770="","",IFERROR(INDEX('Chart of Accounts'!$C$2:$C$57,MATCH($H770,'Chart of Accounts'!$A$2:$A$57,0)),""))</f>
        <v/>
      </c>
      <c r="J770" s="0" t="str">
        <f aca="false">IF($H770="","",IFERROR(INDEX('Chart of Accounts'!$B$2:$B$57,MATCH($H770,'Chart of Accounts'!$A$2:$A$57,0)),""))</f>
        <v/>
      </c>
      <c r="K770" s="0" t="str">
        <f aca="false">IF($F770="","",IFERROR(INDEX('Chart of Accounts'!$B$2:$B$57,MATCH($F770,'Chart of Accounts'!$A$2:$A$57,0)),""))</f>
        <v/>
      </c>
    </row>
    <row r="771" customFormat="false" ht="15" hidden="false" customHeight="false" outlineLevel="0" collapsed="false">
      <c r="A771" s="40"/>
      <c r="B771" s="22"/>
      <c r="C771" s="41"/>
      <c r="D771" s="22"/>
      <c r="E771" s="22"/>
      <c r="F771" s="22"/>
      <c r="G771" s="22"/>
      <c r="H771" s="0" t="str">
        <f aca="false">IF($A771="","",IF($D771="","9999 Uncategorized",$D771))</f>
        <v/>
      </c>
      <c r="I771" s="0" t="str">
        <f aca="false">IF($H771="","",IFERROR(INDEX('Chart of Accounts'!$C$2:$C$57,MATCH($H771,'Chart of Accounts'!$A$2:$A$57,0)),""))</f>
        <v/>
      </c>
      <c r="J771" s="0" t="str">
        <f aca="false">IF($H771="","",IFERROR(INDEX('Chart of Accounts'!$B$2:$B$57,MATCH($H771,'Chart of Accounts'!$A$2:$A$57,0)),""))</f>
        <v/>
      </c>
      <c r="K771" s="0" t="str">
        <f aca="false">IF($F771="","",IFERROR(INDEX('Chart of Accounts'!$B$2:$B$57,MATCH($F771,'Chart of Accounts'!$A$2:$A$57,0)),""))</f>
        <v/>
      </c>
    </row>
    <row r="772" customFormat="false" ht="15" hidden="false" customHeight="false" outlineLevel="0" collapsed="false">
      <c r="A772" s="40"/>
      <c r="B772" s="22"/>
      <c r="C772" s="41"/>
      <c r="D772" s="22"/>
      <c r="E772" s="22"/>
      <c r="F772" s="22"/>
      <c r="G772" s="22"/>
      <c r="H772" s="0" t="str">
        <f aca="false">IF($A772="","",IF($D772="","9999 Uncategorized",$D772))</f>
        <v/>
      </c>
      <c r="I772" s="0" t="str">
        <f aca="false">IF($H772="","",IFERROR(INDEX('Chart of Accounts'!$C$2:$C$57,MATCH($H772,'Chart of Accounts'!$A$2:$A$57,0)),""))</f>
        <v/>
      </c>
      <c r="J772" s="0" t="str">
        <f aca="false">IF($H772="","",IFERROR(INDEX('Chart of Accounts'!$B$2:$B$57,MATCH($H772,'Chart of Accounts'!$A$2:$A$57,0)),""))</f>
        <v/>
      </c>
      <c r="K772" s="0" t="str">
        <f aca="false">IF($F772="","",IFERROR(INDEX('Chart of Accounts'!$B$2:$B$57,MATCH($F772,'Chart of Accounts'!$A$2:$A$57,0)),""))</f>
        <v/>
      </c>
    </row>
    <row r="773" customFormat="false" ht="15" hidden="false" customHeight="false" outlineLevel="0" collapsed="false">
      <c r="A773" s="40"/>
      <c r="B773" s="22"/>
      <c r="C773" s="41"/>
      <c r="D773" s="22"/>
      <c r="E773" s="22"/>
      <c r="F773" s="22"/>
      <c r="G773" s="22"/>
      <c r="H773" s="0" t="str">
        <f aca="false">IF($A773="","",IF($D773="","9999 Uncategorized",$D773))</f>
        <v/>
      </c>
      <c r="I773" s="0" t="str">
        <f aca="false">IF($H773="","",IFERROR(INDEX('Chart of Accounts'!$C$2:$C$57,MATCH($H773,'Chart of Accounts'!$A$2:$A$57,0)),""))</f>
        <v/>
      </c>
      <c r="J773" s="0" t="str">
        <f aca="false">IF($H773="","",IFERROR(INDEX('Chart of Accounts'!$B$2:$B$57,MATCH($H773,'Chart of Accounts'!$A$2:$A$57,0)),""))</f>
        <v/>
      </c>
      <c r="K773" s="0" t="str">
        <f aca="false">IF($F773="","",IFERROR(INDEX('Chart of Accounts'!$B$2:$B$57,MATCH($F773,'Chart of Accounts'!$A$2:$A$57,0)),""))</f>
        <v/>
      </c>
    </row>
    <row r="774" customFormat="false" ht="15" hidden="false" customHeight="false" outlineLevel="0" collapsed="false">
      <c r="A774" s="40"/>
      <c r="B774" s="22"/>
      <c r="C774" s="41"/>
      <c r="D774" s="22"/>
      <c r="E774" s="22"/>
      <c r="F774" s="22"/>
      <c r="G774" s="22"/>
      <c r="H774" s="0" t="str">
        <f aca="false">IF($A774="","",IF($D774="","9999 Uncategorized",$D774))</f>
        <v/>
      </c>
      <c r="I774" s="0" t="str">
        <f aca="false">IF($H774="","",IFERROR(INDEX('Chart of Accounts'!$C$2:$C$57,MATCH($H774,'Chart of Accounts'!$A$2:$A$57,0)),""))</f>
        <v/>
      </c>
      <c r="J774" s="0" t="str">
        <f aca="false">IF($H774="","",IFERROR(INDEX('Chart of Accounts'!$B$2:$B$57,MATCH($H774,'Chart of Accounts'!$A$2:$A$57,0)),""))</f>
        <v/>
      </c>
      <c r="K774" s="0" t="str">
        <f aca="false">IF($F774="","",IFERROR(INDEX('Chart of Accounts'!$B$2:$B$57,MATCH($F774,'Chart of Accounts'!$A$2:$A$57,0)),""))</f>
        <v/>
      </c>
    </row>
    <row r="775" customFormat="false" ht="15" hidden="false" customHeight="false" outlineLevel="0" collapsed="false">
      <c r="A775" s="40"/>
      <c r="B775" s="22"/>
      <c r="C775" s="41"/>
      <c r="D775" s="22"/>
      <c r="E775" s="22"/>
      <c r="F775" s="22"/>
      <c r="G775" s="22"/>
      <c r="H775" s="0" t="str">
        <f aca="false">IF($A775="","",IF($D775="","9999 Uncategorized",$D775))</f>
        <v/>
      </c>
      <c r="I775" s="0" t="str">
        <f aca="false">IF($H775="","",IFERROR(INDEX('Chart of Accounts'!$C$2:$C$57,MATCH($H775,'Chart of Accounts'!$A$2:$A$57,0)),""))</f>
        <v/>
      </c>
      <c r="J775" s="0" t="str">
        <f aca="false">IF($H775="","",IFERROR(INDEX('Chart of Accounts'!$B$2:$B$57,MATCH($H775,'Chart of Accounts'!$A$2:$A$57,0)),""))</f>
        <v/>
      </c>
      <c r="K775" s="0" t="str">
        <f aca="false">IF($F775="","",IFERROR(INDEX('Chart of Accounts'!$B$2:$B$57,MATCH($F775,'Chart of Accounts'!$A$2:$A$57,0)),""))</f>
        <v/>
      </c>
    </row>
    <row r="776" customFormat="false" ht="15" hidden="false" customHeight="false" outlineLevel="0" collapsed="false">
      <c r="A776" s="40"/>
      <c r="B776" s="22"/>
      <c r="C776" s="41"/>
      <c r="D776" s="22"/>
      <c r="E776" s="22"/>
      <c r="F776" s="22"/>
      <c r="G776" s="22"/>
      <c r="H776" s="0" t="str">
        <f aca="false">IF($A776="","",IF($D776="","9999 Uncategorized",$D776))</f>
        <v/>
      </c>
      <c r="I776" s="0" t="str">
        <f aca="false">IF($H776="","",IFERROR(INDEX('Chart of Accounts'!$C$2:$C$57,MATCH($H776,'Chart of Accounts'!$A$2:$A$57,0)),""))</f>
        <v/>
      </c>
      <c r="J776" s="0" t="str">
        <f aca="false">IF($H776="","",IFERROR(INDEX('Chart of Accounts'!$B$2:$B$57,MATCH($H776,'Chart of Accounts'!$A$2:$A$57,0)),""))</f>
        <v/>
      </c>
      <c r="K776" s="0" t="str">
        <f aca="false">IF($F776="","",IFERROR(INDEX('Chart of Accounts'!$B$2:$B$57,MATCH($F776,'Chart of Accounts'!$A$2:$A$57,0)),""))</f>
        <v/>
      </c>
    </row>
    <row r="777" customFormat="false" ht="15" hidden="false" customHeight="false" outlineLevel="0" collapsed="false">
      <c r="A777" s="40"/>
      <c r="B777" s="22"/>
      <c r="C777" s="41"/>
      <c r="D777" s="22"/>
      <c r="E777" s="22"/>
      <c r="F777" s="22"/>
      <c r="G777" s="22"/>
      <c r="H777" s="0" t="str">
        <f aca="false">IF($A777="","",IF($D777="","9999 Uncategorized",$D777))</f>
        <v/>
      </c>
      <c r="I777" s="0" t="str">
        <f aca="false">IF($H777="","",IFERROR(INDEX('Chart of Accounts'!$C$2:$C$57,MATCH($H777,'Chart of Accounts'!$A$2:$A$57,0)),""))</f>
        <v/>
      </c>
      <c r="J777" s="0" t="str">
        <f aca="false">IF($H777="","",IFERROR(INDEX('Chart of Accounts'!$B$2:$B$57,MATCH($H777,'Chart of Accounts'!$A$2:$A$57,0)),""))</f>
        <v/>
      </c>
      <c r="K777" s="0" t="str">
        <f aca="false">IF($F777="","",IFERROR(INDEX('Chart of Accounts'!$B$2:$B$57,MATCH($F777,'Chart of Accounts'!$A$2:$A$57,0)),""))</f>
        <v/>
      </c>
    </row>
    <row r="778" customFormat="false" ht="15" hidden="false" customHeight="false" outlineLevel="0" collapsed="false">
      <c r="A778" s="40"/>
      <c r="B778" s="22"/>
      <c r="C778" s="41"/>
      <c r="D778" s="22"/>
      <c r="E778" s="22"/>
      <c r="F778" s="22"/>
      <c r="G778" s="22"/>
      <c r="H778" s="0" t="str">
        <f aca="false">IF($A778="","",IF($D778="","9999 Uncategorized",$D778))</f>
        <v/>
      </c>
      <c r="I778" s="0" t="str">
        <f aca="false">IF($H778="","",IFERROR(INDEX('Chart of Accounts'!$C$2:$C$57,MATCH($H778,'Chart of Accounts'!$A$2:$A$57,0)),""))</f>
        <v/>
      </c>
      <c r="J778" s="0" t="str">
        <f aca="false">IF($H778="","",IFERROR(INDEX('Chart of Accounts'!$B$2:$B$57,MATCH($H778,'Chart of Accounts'!$A$2:$A$57,0)),""))</f>
        <v/>
      </c>
      <c r="K778" s="0" t="str">
        <f aca="false">IF($F778="","",IFERROR(INDEX('Chart of Accounts'!$B$2:$B$57,MATCH($F778,'Chart of Accounts'!$A$2:$A$57,0)),""))</f>
        <v/>
      </c>
    </row>
    <row r="779" customFormat="false" ht="15" hidden="false" customHeight="false" outlineLevel="0" collapsed="false">
      <c r="A779" s="40"/>
      <c r="B779" s="22"/>
      <c r="C779" s="41"/>
      <c r="D779" s="22"/>
      <c r="E779" s="22"/>
      <c r="F779" s="22"/>
      <c r="G779" s="22"/>
      <c r="H779" s="0" t="str">
        <f aca="false">IF($A779="","",IF($D779="","9999 Uncategorized",$D779))</f>
        <v/>
      </c>
      <c r="I779" s="0" t="str">
        <f aca="false">IF($H779="","",IFERROR(INDEX('Chart of Accounts'!$C$2:$C$57,MATCH($H779,'Chart of Accounts'!$A$2:$A$57,0)),""))</f>
        <v/>
      </c>
      <c r="J779" s="0" t="str">
        <f aca="false">IF($H779="","",IFERROR(INDEX('Chart of Accounts'!$B$2:$B$57,MATCH($H779,'Chart of Accounts'!$A$2:$A$57,0)),""))</f>
        <v/>
      </c>
      <c r="K779" s="0" t="str">
        <f aca="false">IF($F779="","",IFERROR(INDEX('Chart of Accounts'!$B$2:$B$57,MATCH($F779,'Chart of Accounts'!$A$2:$A$57,0)),""))</f>
        <v/>
      </c>
    </row>
    <row r="780" customFormat="false" ht="15" hidden="false" customHeight="false" outlineLevel="0" collapsed="false">
      <c r="A780" s="40"/>
      <c r="B780" s="22"/>
      <c r="C780" s="41"/>
      <c r="D780" s="22"/>
      <c r="E780" s="22"/>
      <c r="F780" s="22"/>
      <c r="G780" s="22"/>
      <c r="H780" s="0" t="str">
        <f aca="false">IF($A780="","",IF($D780="","9999 Uncategorized",$D780))</f>
        <v/>
      </c>
      <c r="I780" s="0" t="str">
        <f aca="false">IF($H780="","",IFERROR(INDEX('Chart of Accounts'!$C$2:$C$57,MATCH($H780,'Chart of Accounts'!$A$2:$A$57,0)),""))</f>
        <v/>
      </c>
      <c r="J780" s="0" t="str">
        <f aca="false">IF($H780="","",IFERROR(INDEX('Chart of Accounts'!$B$2:$B$57,MATCH($H780,'Chart of Accounts'!$A$2:$A$57,0)),""))</f>
        <v/>
      </c>
      <c r="K780" s="0" t="str">
        <f aca="false">IF($F780="","",IFERROR(INDEX('Chart of Accounts'!$B$2:$B$57,MATCH($F780,'Chart of Accounts'!$A$2:$A$57,0)),""))</f>
        <v/>
      </c>
    </row>
    <row r="781" customFormat="false" ht="15" hidden="false" customHeight="false" outlineLevel="0" collapsed="false">
      <c r="A781" s="40"/>
      <c r="B781" s="22"/>
      <c r="C781" s="41"/>
      <c r="D781" s="22"/>
      <c r="E781" s="22"/>
      <c r="F781" s="22"/>
      <c r="G781" s="22"/>
      <c r="H781" s="0" t="str">
        <f aca="false">IF($A781="","",IF($D781="","9999 Uncategorized",$D781))</f>
        <v/>
      </c>
      <c r="I781" s="0" t="str">
        <f aca="false">IF($H781="","",IFERROR(INDEX('Chart of Accounts'!$C$2:$C$57,MATCH($H781,'Chart of Accounts'!$A$2:$A$57,0)),""))</f>
        <v/>
      </c>
      <c r="J781" s="0" t="str">
        <f aca="false">IF($H781="","",IFERROR(INDEX('Chart of Accounts'!$B$2:$B$57,MATCH($H781,'Chart of Accounts'!$A$2:$A$57,0)),""))</f>
        <v/>
      </c>
      <c r="K781" s="0" t="str">
        <f aca="false">IF($F781="","",IFERROR(INDEX('Chart of Accounts'!$B$2:$B$57,MATCH($F781,'Chart of Accounts'!$A$2:$A$57,0)),""))</f>
        <v/>
      </c>
    </row>
    <row r="782" customFormat="false" ht="15" hidden="false" customHeight="false" outlineLevel="0" collapsed="false">
      <c r="A782" s="40"/>
      <c r="B782" s="22"/>
      <c r="C782" s="41"/>
      <c r="D782" s="22"/>
      <c r="E782" s="22"/>
      <c r="F782" s="22"/>
      <c r="G782" s="22"/>
      <c r="H782" s="0" t="str">
        <f aca="false">IF($A782="","",IF($D782="","9999 Uncategorized",$D782))</f>
        <v/>
      </c>
      <c r="I782" s="0" t="str">
        <f aca="false">IF($H782="","",IFERROR(INDEX('Chart of Accounts'!$C$2:$C$57,MATCH($H782,'Chart of Accounts'!$A$2:$A$57,0)),""))</f>
        <v/>
      </c>
      <c r="J782" s="0" t="str">
        <f aca="false">IF($H782="","",IFERROR(INDEX('Chart of Accounts'!$B$2:$B$57,MATCH($H782,'Chart of Accounts'!$A$2:$A$57,0)),""))</f>
        <v/>
      </c>
      <c r="K782" s="0" t="str">
        <f aca="false">IF($F782="","",IFERROR(INDEX('Chart of Accounts'!$B$2:$B$57,MATCH($F782,'Chart of Accounts'!$A$2:$A$57,0)),""))</f>
        <v/>
      </c>
    </row>
    <row r="783" customFormat="false" ht="15" hidden="false" customHeight="false" outlineLevel="0" collapsed="false">
      <c r="A783" s="40"/>
      <c r="B783" s="22"/>
      <c r="C783" s="41"/>
      <c r="D783" s="22"/>
      <c r="E783" s="22"/>
      <c r="F783" s="22"/>
      <c r="G783" s="22"/>
      <c r="H783" s="0" t="str">
        <f aca="false">IF($A783="","",IF($D783="","9999 Uncategorized",$D783))</f>
        <v/>
      </c>
      <c r="I783" s="0" t="str">
        <f aca="false">IF($H783="","",IFERROR(INDEX('Chart of Accounts'!$C$2:$C$57,MATCH($H783,'Chart of Accounts'!$A$2:$A$57,0)),""))</f>
        <v/>
      </c>
      <c r="J783" s="0" t="str">
        <f aca="false">IF($H783="","",IFERROR(INDEX('Chart of Accounts'!$B$2:$B$57,MATCH($H783,'Chart of Accounts'!$A$2:$A$57,0)),""))</f>
        <v/>
      </c>
      <c r="K783" s="0" t="str">
        <f aca="false">IF($F783="","",IFERROR(INDEX('Chart of Accounts'!$B$2:$B$57,MATCH($F783,'Chart of Accounts'!$A$2:$A$57,0)),""))</f>
        <v/>
      </c>
    </row>
    <row r="784" customFormat="false" ht="15" hidden="false" customHeight="false" outlineLevel="0" collapsed="false">
      <c r="A784" s="40"/>
      <c r="B784" s="22"/>
      <c r="C784" s="41"/>
      <c r="D784" s="22"/>
      <c r="E784" s="22"/>
      <c r="F784" s="22"/>
      <c r="G784" s="22"/>
      <c r="H784" s="0" t="str">
        <f aca="false">IF($A784="","",IF($D784="","9999 Uncategorized",$D784))</f>
        <v/>
      </c>
      <c r="I784" s="0" t="str">
        <f aca="false">IF($H784="","",IFERROR(INDEX('Chart of Accounts'!$C$2:$C$57,MATCH($H784,'Chart of Accounts'!$A$2:$A$57,0)),""))</f>
        <v/>
      </c>
      <c r="J784" s="0" t="str">
        <f aca="false">IF($H784="","",IFERROR(INDEX('Chart of Accounts'!$B$2:$B$57,MATCH($H784,'Chart of Accounts'!$A$2:$A$57,0)),""))</f>
        <v/>
      </c>
      <c r="K784" s="0" t="str">
        <f aca="false">IF($F784="","",IFERROR(INDEX('Chart of Accounts'!$B$2:$B$57,MATCH($F784,'Chart of Accounts'!$A$2:$A$57,0)),""))</f>
        <v/>
      </c>
    </row>
    <row r="785" customFormat="false" ht="15" hidden="false" customHeight="false" outlineLevel="0" collapsed="false">
      <c r="A785" s="40"/>
      <c r="B785" s="22"/>
      <c r="C785" s="41"/>
      <c r="D785" s="22"/>
      <c r="E785" s="22"/>
      <c r="F785" s="22"/>
      <c r="G785" s="22"/>
      <c r="H785" s="0" t="str">
        <f aca="false">IF($A785="","",IF($D785="","9999 Uncategorized",$D785))</f>
        <v/>
      </c>
      <c r="I785" s="0" t="str">
        <f aca="false">IF($H785="","",IFERROR(INDEX('Chart of Accounts'!$C$2:$C$57,MATCH($H785,'Chart of Accounts'!$A$2:$A$57,0)),""))</f>
        <v/>
      </c>
      <c r="J785" s="0" t="str">
        <f aca="false">IF($H785="","",IFERROR(INDEX('Chart of Accounts'!$B$2:$B$57,MATCH($H785,'Chart of Accounts'!$A$2:$A$57,0)),""))</f>
        <v/>
      </c>
      <c r="K785" s="0" t="str">
        <f aca="false">IF($F785="","",IFERROR(INDEX('Chart of Accounts'!$B$2:$B$57,MATCH($F785,'Chart of Accounts'!$A$2:$A$57,0)),""))</f>
        <v/>
      </c>
    </row>
    <row r="786" customFormat="false" ht="15" hidden="false" customHeight="false" outlineLevel="0" collapsed="false">
      <c r="A786" s="40"/>
      <c r="B786" s="22"/>
      <c r="C786" s="41"/>
      <c r="D786" s="22"/>
      <c r="E786" s="22"/>
      <c r="F786" s="22"/>
      <c r="G786" s="22"/>
      <c r="H786" s="0" t="str">
        <f aca="false">IF($A786="","",IF($D786="","9999 Uncategorized",$D786))</f>
        <v/>
      </c>
      <c r="I786" s="0" t="str">
        <f aca="false">IF($H786="","",IFERROR(INDEX('Chart of Accounts'!$C$2:$C$57,MATCH($H786,'Chart of Accounts'!$A$2:$A$57,0)),""))</f>
        <v/>
      </c>
      <c r="J786" s="0" t="str">
        <f aca="false">IF($H786="","",IFERROR(INDEX('Chart of Accounts'!$B$2:$B$57,MATCH($H786,'Chart of Accounts'!$A$2:$A$57,0)),""))</f>
        <v/>
      </c>
      <c r="K786" s="0" t="str">
        <f aca="false">IF($F786="","",IFERROR(INDEX('Chart of Accounts'!$B$2:$B$57,MATCH($F786,'Chart of Accounts'!$A$2:$A$57,0)),""))</f>
        <v/>
      </c>
    </row>
    <row r="787" customFormat="false" ht="15" hidden="false" customHeight="false" outlineLevel="0" collapsed="false">
      <c r="A787" s="40"/>
      <c r="B787" s="22"/>
      <c r="C787" s="41"/>
      <c r="D787" s="22"/>
      <c r="E787" s="22"/>
      <c r="F787" s="22"/>
      <c r="G787" s="22"/>
      <c r="H787" s="0" t="str">
        <f aca="false">IF($A787="","",IF($D787="","9999 Uncategorized",$D787))</f>
        <v/>
      </c>
      <c r="I787" s="0" t="str">
        <f aca="false">IF($H787="","",IFERROR(INDEX('Chart of Accounts'!$C$2:$C$57,MATCH($H787,'Chart of Accounts'!$A$2:$A$57,0)),""))</f>
        <v/>
      </c>
      <c r="J787" s="0" t="str">
        <f aca="false">IF($H787="","",IFERROR(INDEX('Chart of Accounts'!$B$2:$B$57,MATCH($H787,'Chart of Accounts'!$A$2:$A$57,0)),""))</f>
        <v/>
      </c>
      <c r="K787" s="0" t="str">
        <f aca="false">IF($F787="","",IFERROR(INDEX('Chart of Accounts'!$B$2:$B$57,MATCH($F787,'Chart of Accounts'!$A$2:$A$57,0)),""))</f>
        <v/>
      </c>
    </row>
    <row r="788" customFormat="false" ht="15" hidden="false" customHeight="false" outlineLevel="0" collapsed="false">
      <c r="A788" s="40"/>
      <c r="B788" s="22"/>
      <c r="C788" s="41"/>
      <c r="D788" s="22"/>
      <c r="E788" s="22"/>
      <c r="F788" s="22"/>
      <c r="G788" s="22"/>
      <c r="H788" s="0" t="str">
        <f aca="false">IF($A788="","",IF($D788="","9999 Uncategorized",$D788))</f>
        <v/>
      </c>
      <c r="I788" s="0" t="str">
        <f aca="false">IF($H788="","",IFERROR(INDEX('Chart of Accounts'!$C$2:$C$57,MATCH($H788,'Chart of Accounts'!$A$2:$A$57,0)),""))</f>
        <v/>
      </c>
      <c r="J788" s="0" t="str">
        <f aca="false">IF($H788="","",IFERROR(INDEX('Chart of Accounts'!$B$2:$B$57,MATCH($H788,'Chart of Accounts'!$A$2:$A$57,0)),""))</f>
        <v/>
      </c>
      <c r="K788" s="0" t="str">
        <f aca="false">IF($F788="","",IFERROR(INDEX('Chart of Accounts'!$B$2:$B$57,MATCH($F788,'Chart of Accounts'!$A$2:$A$57,0)),""))</f>
        <v/>
      </c>
    </row>
    <row r="789" customFormat="false" ht="15" hidden="false" customHeight="false" outlineLevel="0" collapsed="false">
      <c r="A789" s="40"/>
      <c r="B789" s="22"/>
      <c r="C789" s="41"/>
      <c r="D789" s="22"/>
      <c r="E789" s="22"/>
      <c r="F789" s="22"/>
      <c r="G789" s="22"/>
      <c r="H789" s="0" t="str">
        <f aca="false">IF($A789="","",IF($D789="","9999 Uncategorized",$D789))</f>
        <v/>
      </c>
      <c r="I789" s="0" t="str">
        <f aca="false">IF($H789="","",IFERROR(INDEX('Chart of Accounts'!$C$2:$C$57,MATCH($H789,'Chart of Accounts'!$A$2:$A$57,0)),""))</f>
        <v/>
      </c>
      <c r="J789" s="0" t="str">
        <f aca="false">IF($H789="","",IFERROR(INDEX('Chart of Accounts'!$B$2:$B$57,MATCH($H789,'Chart of Accounts'!$A$2:$A$57,0)),""))</f>
        <v/>
      </c>
      <c r="K789" s="0" t="str">
        <f aca="false">IF($F789="","",IFERROR(INDEX('Chart of Accounts'!$B$2:$B$57,MATCH($F789,'Chart of Accounts'!$A$2:$A$57,0)),""))</f>
        <v/>
      </c>
    </row>
    <row r="790" customFormat="false" ht="15" hidden="false" customHeight="false" outlineLevel="0" collapsed="false">
      <c r="A790" s="40"/>
      <c r="B790" s="22"/>
      <c r="C790" s="41"/>
      <c r="D790" s="22"/>
      <c r="E790" s="22"/>
      <c r="F790" s="22"/>
      <c r="G790" s="22"/>
      <c r="H790" s="0" t="str">
        <f aca="false">IF($A790="","",IF($D790="","9999 Uncategorized",$D790))</f>
        <v/>
      </c>
      <c r="I790" s="0" t="str">
        <f aca="false">IF($H790="","",IFERROR(INDEX('Chart of Accounts'!$C$2:$C$57,MATCH($H790,'Chart of Accounts'!$A$2:$A$57,0)),""))</f>
        <v/>
      </c>
      <c r="J790" s="0" t="str">
        <f aca="false">IF($H790="","",IFERROR(INDEX('Chart of Accounts'!$B$2:$B$57,MATCH($H790,'Chart of Accounts'!$A$2:$A$57,0)),""))</f>
        <v/>
      </c>
      <c r="K790" s="0" t="str">
        <f aca="false">IF($F790="","",IFERROR(INDEX('Chart of Accounts'!$B$2:$B$57,MATCH($F790,'Chart of Accounts'!$A$2:$A$57,0)),""))</f>
        <v/>
      </c>
    </row>
    <row r="791" customFormat="false" ht="15" hidden="false" customHeight="false" outlineLevel="0" collapsed="false">
      <c r="A791" s="40"/>
      <c r="B791" s="22"/>
      <c r="C791" s="41"/>
      <c r="D791" s="22"/>
      <c r="E791" s="22"/>
      <c r="F791" s="22"/>
      <c r="G791" s="22"/>
      <c r="H791" s="0" t="str">
        <f aca="false">IF($A791="","",IF($D791="","9999 Uncategorized",$D791))</f>
        <v/>
      </c>
      <c r="I791" s="0" t="str">
        <f aca="false">IF($H791="","",IFERROR(INDEX('Chart of Accounts'!$C$2:$C$57,MATCH($H791,'Chart of Accounts'!$A$2:$A$57,0)),""))</f>
        <v/>
      </c>
      <c r="J791" s="0" t="str">
        <f aca="false">IF($H791="","",IFERROR(INDEX('Chart of Accounts'!$B$2:$B$57,MATCH($H791,'Chart of Accounts'!$A$2:$A$57,0)),""))</f>
        <v/>
      </c>
      <c r="K791" s="0" t="str">
        <f aca="false">IF($F791="","",IFERROR(INDEX('Chart of Accounts'!$B$2:$B$57,MATCH($F791,'Chart of Accounts'!$A$2:$A$57,0)),""))</f>
        <v/>
      </c>
    </row>
    <row r="792" customFormat="false" ht="15" hidden="false" customHeight="false" outlineLevel="0" collapsed="false">
      <c r="A792" s="40"/>
      <c r="B792" s="22"/>
      <c r="C792" s="41"/>
      <c r="D792" s="22"/>
      <c r="E792" s="22"/>
      <c r="F792" s="22"/>
      <c r="G792" s="22"/>
      <c r="H792" s="0" t="str">
        <f aca="false">IF($A792="","",IF($D792="","9999 Uncategorized",$D792))</f>
        <v/>
      </c>
      <c r="I792" s="0" t="str">
        <f aca="false">IF($H792="","",IFERROR(INDEX('Chart of Accounts'!$C$2:$C$57,MATCH($H792,'Chart of Accounts'!$A$2:$A$57,0)),""))</f>
        <v/>
      </c>
      <c r="J792" s="0" t="str">
        <f aca="false">IF($H792="","",IFERROR(INDEX('Chart of Accounts'!$B$2:$B$57,MATCH($H792,'Chart of Accounts'!$A$2:$A$57,0)),""))</f>
        <v/>
      </c>
      <c r="K792" s="0" t="str">
        <f aca="false">IF($F792="","",IFERROR(INDEX('Chart of Accounts'!$B$2:$B$57,MATCH($F792,'Chart of Accounts'!$A$2:$A$57,0)),""))</f>
        <v/>
      </c>
    </row>
    <row r="793" customFormat="false" ht="15" hidden="false" customHeight="false" outlineLevel="0" collapsed="false">
      <c r="A793" s="40"/>
      <c r="B793" s="22"/>
      <c r="C793" s="41"/>
      <c r="D793" s="22"/>
      <c r="E793" s="22"/>
      <c r="F793" s="22"/>
      <c r="G793" s="22"/>
      <c r="H793" s="0" t="str">
        <f aca="false">IF($A793="","",IF($D793="","9999 Uncategorized",$D793))</f>
        <v/>
      </c>
      <c r="I793" s="0" t="str">
        <f aca="false">IF($H793="","",IFERROR(INDEX('Chart of Accounts'!$C$2:$C$57,MATCH($H793,'Chart of Accounts'!$A$2:$A$57,0)),""))</f>
        <v/>
      </c>
      <c r="J793" s="0" t="str">
        <f aca="false">IF($H793="","",IFERROR(INDEX('Chart of Accounts'!$B$2:$B$57,MATCH($H793,'Chart of Accounts'!$A$2:$A$57,0)),""))</f>
        <v/>
      </c>
      <c r="K793" s="0" t="str">
        <f aca="false">IF($F793="","",IFERROR(INDEX('Chart of Accounts'!$B$2:$B$57,MATCH($F793,'Chart of Accounts'!$A$2:$A$57,0)),""))</f>
        <v/>
      </c>
    </row>
    <row r="794" customFormat="false" ht="15" hidden="false" customHeight="false" outlineLevel="0" collapsed="false">
      <c r="A794" s="40"/>
      <c r="B794" s="22"/>
      <c r="C794" s="41"/>
      <c r="D794" s="22"/>
      <c r="E794" s="22"/>
      <c r="F794" s="22"/>
      <c r="G794" s="22"/>
      <c r="H794" s="0" t="str">
        <f aca="false">IF($A794="","",IF($D794="","9999 Uncategorized",$D794))</f>
        <v/>
      </c>
      <c r="I794" s="0" t="str">
        <f aca="false">IF($H794="","",IFERROR(INDEX('Chart of Accounts'!$C$2:$C$57,MATCH($H794,'Chart of Accounts'!$A$2:$A$57,0)),""))</f>
        <v/>
      </c>
      <c r="J794" s="0" t="str">
        <f aca="false">IF($H794="","",IFERROR(INDEX('Chart of Accounts'!$B$2:$B$57,MATCH($H794,'Chart of Accounts'!$A$2:$A$57,0)),""))</f>
        <v/>
      </c>
      <c r="K794" s="0" t="str">
        <f aca="false">IF($F794="","",IFERROR(INDEX('Chart of Accounts'!$B$2:$B$57,MATCH($F794,'Chart of Accounts'!$A$2:$A$57,0)),""))</f>
        <v/>
      </c>
    </row>
    <row r="795" customFormat="false" ht="15" hidden="false" customHeight="false" outlineLevel="0" collapsed="false">
      <c r="A795" s="40"/>
      <c r="B795" s="22"/>
      <c r="C795" s="41"/>
      <c r="D795" s="22"/>
      <c r="E795" s="22"/>
      <c r="F795" s="22"/>
      <c r="G795" s="22"/>
      <c r="H795" s="0" t="str">
        <f aca="false">IF($A795="","",IF($D795="","9999 Uncategorized",$D795))</f>
        <v/>
      </c>
      <c r="I795" s="0" t="str">
        <f aca="false">IF($H795="","",IFERROR(INDEX('Chart of Accounts'!$C$2:$C$57,MATCH($H795,'Chart of Accounts'!$A$2:$A$57,0)),""))</f>
        <v/>
      </c>
      <c r="J795" s="0" t="str">
        <f aca="false">IF($H795="","",IFERROR(INDEX('Chart of Accounts'!$B$2:$B$57,MATCH($H795,'Chart of Accounts'!$A$2:$A$57,0)),""))</f>
        <v/>
      </c>
      <c r="K795" s="0" t="str">
        <f aca="false">IF($F795="","",IFERROR(INDEX('Chart of Accounts'!$B$2:$B$57,MATCH($F795,'Chart of Accounts'!$A$2:$A$57,0)),""))</f>
        <v/>
      </c>
    </row>
    <row r="796" customFormat="false" ht="15" hidden="false" customHeight="false" outlineLevel="0" collapsed="false">
      <c r="A796" s="40"/>
      <c r="B796" s="22"/>
      <c r="C796" s="41"/>
      <c r="D796" s="22"/>
      <c r="E796" s="22"/>
      <c r="F796" s="22"/>
      <c r="G796" s="22"/>
      <c r="H796" s="0" t="str">
        <f aca="false">IF($A796="","",IF($D796="","9999 Uncategorized",$D796))</f>
        <v/>
      </c>
      <c r="I796" s="0" t="str">
        <f aca="false">IF($H796="","",IFERROR(INDEX('Chart of Accounts'!$C$2:$C$57,MATCH($H796,'Chart of Accounts'!$A$2:$A$57,0)),""))</f>
        <v/>
      </c>
      <c r="J796" s="0" t="str">
        <f aca="false">IF($H796="","",IFERROR(INDEX('Chart of Accounts'!$B$2:$B$57,MATCH($H796,'Chart of Accounts'!$A$2:$A$57,0)),""))</f>
        <v/>
      </c>
      <c r="K796" s="0" t="str">
        <f aca="false">IF($F796="","",IFERROR(INDEX('Chart of Accounts'!$B$2:$B$57,MATCH($F796,'Chart of Accounts'!$A$2:$A$57,0)),""))</f>
        <v/>
      </c>
    </row>
    <row r="797" customFormat="false" ht="15" hidden="false" customHeight="false" outlineLevel="0" collapsed="false">
      <c r="A797" s="40"/>
      <c r="B797" s="22"/>
      <c r="C797" s="41"/>
      <c r="D797" s="22"/>
      <c r="E797" s="22"/>
      <c r="F797" s="22"/>
      <c r="G797" s="22"/>
      <c r="H797" s="0" t="str">
        <f aca="false">IF($A797="","",IF($D797="","9999 Uncategorized",$D797))</f>
        <v/>
      </c>
      <c r="I797" s="0" t="str">
        <f aca="false">IF($H797="","",IFERROR(INDEX('Chart of Accounts'!$C$2:$C$57,MATCH($H797,'Chart of Accounts'!$A$2:$A$57,0)),""))</f>
        <v/>
      </c>
      <c r="J797" s="0" t="str">
        <f aca="false">IF($H797="","",IFERROR(INDEX('Chart of Accounts'!$B$2:$B$57,MATCH($H797,'Chart of Accounts'!$A$2:$A$57,0)),""))</f>
        <v/>
      </c>
      <c r="K797" s="0" t="str">
        <f aca="false">IF($F797="","",IFERROR(INDEX('Chart of Accounts'!$B$2:$B$57,MATCH($F797,'Chart of Accounts'!$A$2:$A$57,0)),""))</f>
        <v/>
      </c>
    </row>
    <row r="798" customFormat="false" ht="15" hidden="false" customHeight="false" outlineLevel="0" collapsed="false">
      <c r="A798" s="40"/>
      <c r="B798" s="22"/>
      <c r="C798" s="41"/>
      <c r="D798" s="22"/>
      <c r="E798" s="22"/>
      <c r="F798" s="22"/>
      <c r="G798" s="22"/>
      <c r="H798" s="0" t="str">
        <f aca="false">IF($A798="","",IF($D798="","9999 Uncategorized",$D798))</f>
        <v/>
      </c>
      <c r="I798" s="0" t="str">
        <f aca="false">IF($H798="","",IFERROR(INDEX('Chart of Accounts'!$C$2:$C$57,MATCH($H798,'Chart of Accounts'!$A$2:$A$57,0)),""))</f>
        <v/>
      </c>
      <c r="J798" s="0" t="str">
        <f aca="false">IF($H798="","",IFERROR(INDEX('Chart of Accounts'!$B$2:$B$57,MATCH($H798,'Chart of Accounts'!$A$2:$A$57,0)),""))</f>
        <v/>
      </c>
      <c r="K798" s="0" t="str">
        <f aca="false">IF($F798="","",IFERROR(INDEX('Chart of Accounts'!$B$2:$B$57,MATCH($F798,'Chart of Accounts'!$A$2:$A$57,0)),""))</f>
        <v/>
      </c>
    </row>
    <row r="799" customFormat="false" ht="15" hidden="false" customHeight="false" outlineLevel="0" collapsed="false">
      <c r="A799" s="40"/>
      <c r="B799" s="22"/>
      <c r="C799" s="41"/>
      <c r="D799" s="22"/>
      <c r="E799" s="22"/>
      <c r="F799" s="22"/>
      <c r="G799" s="22"/>
      <c r="H799" s="0" t="str">
        <f aca="false">IF($A799="","",IF($D799="","9999 Uncategorized",$D799))</f>
        <v/>
      </c>
      <c r="I799" s="0" t="str">
        <f aca="false">IF($H799="","",IFERROR(INDEX('Chart of Accounts'!$C$2:$C$57,MATCH($H799,'Chart of Accounts'!$A$2:$A$57,0)),""))</f>
        <v/>
      </c>
      <c r="J799" s="0" t="str">
        <f aca="false">IF($H799="","",IFERROR(INDEX('Chart of Accounts'!$B$2:$B$57,MATCH($H799,'Chart of Accounts'!$A$2:$A$57,0)),""))</f>
        <v/>
      </c>
      <c r="K799" s="0" t="str">
        <f aca="false">IF($F799="","",IFERROR(INDEX('Chart of Accounts'!$B$2:$B$57,MATCH($F799,'Chart of Accounts'!$A$2:$A$57,0)),""))</f>
        <v/>
      </c>
    </row>
    <row r="800" customFormat="false" ht="15" hidden="false" customHeight="false" outlineLevel="0" collapsed="false">
      <c r="A800" s="40"/>
      <c r="B800" s="22"/>
      <c r="C800" s="41"/>
      <c r="D800" s="22"/>
      <c r="E800" s="22"/>
      <c r="F800" s="22"/>
      <c r="G800" s="22"/>
      <c r="H800" s="0" t="str">
        <f aca="false">IF($A800="","",IF($D800="","9999 Uncategorized",$D800))</f>
        <v/>
      </c>
      <c r="I800" s="0" t="str">
        <f aca="false">IF($H800="","",IFERROR(INDEX('Chart of Accounts'!$C$2:$C$57,MATCH($H800,'Chart of Accounts'!$A$2:$A$57,0)),""))</f>
        <v/>
      </c>
      <c r="J800" s="0" t="str">
        <f aca="false">IF($H800="","",IFERROR(INDEX('Chart of Accounts'!$B$2:$B$57,MATCH($H800,'Chart of Accounts'!$A$2:$A$57,0)),""))</f>
        <v/>
      </c>
      <c r="K800" s="0" t="str">
        <f aca="false">IF($F800="","",IFERROR(INDEX('Chart of Accounts'!$B$2:$B$57,MATCH($F800,'Chart of Accounts'!$A$2:$A$57,0)),""))</f>
        <v/>
      </c>
    </row>
    <row r="801" customFormat="false" ht="15" hidden="false" customHeight="false" outlineLevel="0" collapsed="false">
      <c r="A801" s="40"/>
      <c r="B801" s="22"/>
      <c r="C801" s="41"/>
      <c r="D801" s="22"/>
      <c r="E801" s="22"/>
      <c r="F801" s="22"/>
      <c r="G801" s="22"/>
      <c r="H801" s="0" t="str">
        <f aca="false">IF($A801="","",IF($D801="","9999 Uncategorized",$D801))</f>
        <v/>
      </c>
      <c r="I801" s="0" t="str">
        <f aca="false">IF($H801="","",IFERROR(INDEX('Chart of Accounts'!$C$2:$C$57,MATCH($H801,'Chart of Accounts'!$A$2:$A$57,0)),""))</f>
        <v/>
      </c>
      <c r="J801" s="0" t="str">
        <f aca="false">IF($H801="","",IFERROR(INDEX('Chart of Accounts'!$B$2:$B$57,MATCH($H801,'Chart of Accounts'!$A$2:$A$57,0)),""))</f>
        <v/>
      </c>
      <c r="K801" s="0" t="str">
        <f aca="false">IF($F801="","",IFERROR(INDEX('Chart of Accounts'!$B$2:$B$57,MATCH($F801,'Chart of Accounts'!$A$2:$A$57,0)),""))</f>
        <v/>
      </c>
    </row>
    <row r="802" customFormat="false" ht="15" hidden="false" customHeight="false" outlineLevel="0" collapsed="false">
      <c r="A802" s="40"/>
      <c r="B802" s="22"/>
      <c r="C802" s="41"/>
      <c r="D802" s="22"/>
      <c r="E802" s="22"/>
      <c r="F802" s="22"/>
      <c r="G802" s="22"/>
      <c r="H802" s="0" t="str">
        <f aca="false">IF($A802="","",IF($D802="","9999 Uncategorized",$D802))</f>
        <v/>
      </c>
      <c r="I802" s="0" t="str">
        <f aca="false">IF($H802="","",IFERROR(INDEX('Chart of Accounts'!$C$2:$C$57,MATCH($H802,'Chart of Accounts'!$A$2:$A$57,0)),""))</f>
        <v/>
      </c>
      <c r="J802" s="0" t="str">
        <f aca="false">IF($H802="","",IFERROR(INDEX('Chart of Accounts'!$B$2:$B$57,MATCH($H802,'Chart of Accounts'!$A$2:$A$57,0)),""))</f>
        <v/>
      </c>
      <c r="K802" s="0" t="str">
        <f aca="false">IF($F802="","",IFERROR(INDEX('Chart of Accounts'!$B$2:$B$57,MATCH($F802,'Chart of Accounts'!$A$2:$A$57,0)),""))</f>
        <v/>
      </c>
    </row>
    <row r="803" customFormat="false" ht="15" hidden="false" customHeight="false" outlineLevel="0" collapsed="false">
      <c r="A803" s="40"/>
      <c r="B803" s="22"/>
      <c r="C803" s="41"/>
      <c r="D803" s="22"/>
      <c r="E803" s="22"/>
      <c r="F803" s="22"/>
      <c r="G803" s="22"/>
      <c r="H803" s="0" t="str">
        <f aca="false">IF($A803="","",IF($D803="","9999 Uncategorized",$D803))</f>
        <v/>
      </c>
      <c r="I803" s="0" t="str">
        <f aca="false">IF($H803="","",IFERROR(INDEX('Chart of Accounts'!$C$2:$C$57,MATCH($H803,'Chart of Accounts'!$A$2:$A$57,0)),""))</f>
        <v/>
      </c>
      <c r="J803" s="0" t="str">
        <f aca="false">IF($H803="","",IFERROR(INDEX('Chart of Accounts'!$B$2:$B$57,MATCH($H803,'Chart of Accounts'!$A$2:$A$57,0)),""))</f>
        <v/>
      </c>
      <c r="K803" s="0" t="str">
        <f aca="false">IF($F803="","",IFERROR(INDEX('Chart of Accounts'!$B$2:$B$57,MATCH($F803,'Chart of Accounts'!$A$2:$A$57,0)),""))</f>
        <v/>
      </c>
    </row>
    <row r="804" customFormat="false" ht="15" hidden="false" customHeight="false" outlineLevel="0" collapsed="false">
      <c r="A804" s="40"/>
      <c r="B804" s="22"/>
      <c r="C804" s="41"/>
      <c r="D804" s="22"/>
      <c r="E804" s="22"/>
      <c r="F804" s="22"/>
      <c r="G804" s="22"/>
      <c r="H804" s="0" t="str">
        <f aca="false">IF($A804="","",IF($D804="","9999 Uncategorized",$D804))</f>
        <v/>
      </c>
      <c r="I804" s="0" t="str">
        <f aca="false">IF($H804="","",IFERROR(INDEX('Chart of Accounts'!$C$2:$C$57,MATCH($H804,'Chart of Accounts'!$A$2:$A$57,0)),""))</f>
        <v/>
      </c>
      <c r="J804" s="0" t="str">
        <f aca="false">IF($H804="","",IFERROR(INDEX('Chart of Accounts'!$B$2:$B$57,MATCH($H804,'Chart of Accounts'!$A$2:$A$57,0)),""))</f>
        <v/>
      </c>
      <c r="K804" s="0" t="str">
        <f aca="false">IF($F804="","",IFERROR(INDEX('Chart of Accounts'!$B$2:$B$57,MATCH($F804,'Chart of Accounts'!$A$2:$A$57,0)),""))</f>
        <v/>
      </c>
    </row>
    <row r="805" customFormat="false" ht="15" hidden="false" customHeight="false" outlineLevel="0" collapsed="false">
      <c r="A805" s="40"/>
      <c r="B805" s="22"/>
      <c r="C805" s="41"/>
      <c r="D805" s="22"/>
      <c r="E805" s="22"/>
      <c r="F805" s="22"/>
      <c r="G805" s="22"/>
      <c r="H805" s="0" t="str">
        <f aca="false">IF($A805="","",IF($D805="","9999 Uncategorized",$D805))</f>
        <v/>
      </c>
      <c r="I805" s="0" t="str">
        <f aca="false">IF($H805="","",IFERROR(INDEX('Chart of Accounts'!$C$2:$C$57,MATCH($H805,'Chart of Accounts'!$A$2:$A$57,0)),""))</f>
        <v/>
      </c>
      <c r="J805" s="0" t="str">
        <f aca="false">IF($H805="","",IFERROR(INDEX('Chart of Accounts'!$B$2:$B$57,MATCH($H805,'Chart of Accounts'!$A$2:$A$57,0)),""))</f>
        <v/>
      </c>
      <c r="K805" s="0" t="str">
        <f aca="false">IF($F805="","",IFERROR(INDEX('Chart of Accounts'!$B$2:$B$57,MATCH($F805,'Chart of Accounts'!$A$2:$A$57,0)),""))</f>
        <v/>
      </c>
    </row>
    <row r="806" customFormat="false" ht="15" hidden="false" customHeight="false" outlineLevel="0" collapsed="false">
      <c r="A806" s="40"/>
      <c r="B806" s="22"/>
      <c r="C806" s="41"/>
      <c r="D806" s="22"/>
      <c r="E806" s="22"/>
      <c r="F806" s="22"/>
      <c r="G806" s="22"/>
      <c r="H806" s="0" t="str">
        <f aca="false">IF($A806="","",IF($D806="","9999 Uncategorized",$D806))</f>
        <v/>
      </c>
      <c r="I806" s="0" t="str">
        <f aca="false">IF($H806="","",IFERROR(INDEX('Chart of Accounts'!$C$2:$C$57,MATCH($H806,'Chart of Accounts'!$A$2:$A$57,0)),""))</f>
        <v/>
      </c>
      <c r="J806" s="0" t="str">
        <f aca="false">IF($H806="","",IFERROR(INDEX('Chart of Accounts'!$B$2:$B$57,MATCH($H806,'Chart of Accounts'!$A$2:$A$57,0)),""))</f>
        <v/>
      </c>
      <c r="K806" s="0" t="str">
        <f aca="false">IF($F806="","",IFERROR(INDEX('Chart of Accounts'!$B$2:$B$57,MATCH($F806,'Chart of Accounts'!$A$2:$A$57,0)),""))</f>
        <v/>
      </c>
    </row>
    <row r="807" customFormat="false" ht="15" hidden="false" customHeight="false" outlineLevel="0" collapsed="false">
      <c r="A807" s="40"/>
      <c r="B807" s="22"/>
      <c r="C807" s="41"/>
      <c r="D807" s="22"/>
      <c r="E807" s="22"/>
      <c r="F807" s="22"/>
      <c r="G807" s="22"/>
      <c r="H807" s="0" t="str">
        <f aca="false">IF($A807="","",IF($D807="","9999 Uncategorized",$D807))</f>
        <v/>
      </c>
      <c r="I807" s="0" t="str">
        <f aca="false">IF($H807="","",IFERROR(INDEX('Chart of Accounts'!$C$2:$C$57,MATCH($H807,'Chart of Accounts'!$A$2:$A$57,0)),""))</f>
        <v/>
      </c>
      <c r="J807" s="0" t="str">
        <f aca="false">IF($H807="","",IFERROR(INDEX('Chart of Accounts'!$B$2:$B$57,MATCH($H807,'Chart of Accounts'!$A$2:$A$57,0)),""))</f>
        <v/>
      </c>
      <c r="K807" s="0" t="str">
        <f aca="false">IF($F807="","",IFERROR(INDEX('Chart of Accounts'!$B$2:$B$57,MATCH($F807,'Chart of Accounts'!$A$2:$A$57,0)),""))</f>
        <v/>
      </c>
    </row>
    <row r="808" customFormat="false" ht="15" hidden="false" customHeight="false" outlineLevel="0" collapsed="false">
      <c r="A808" s="40"/>
      <c r="B808" s="22"/>
      <c r="C808" s="41"/>
      <c r="D808" s="22"/>
      <c r="E808" s="22"/>
      <c r="F808" s="22"/>
      <c r="G808" s="22"/>
      <c r="H808" s="0" t="str">
        <f aca="false">IF($A808="","",IF($D808="","9999 Uncategorized",$D808))</f>
        <v/>
      </c>
      <c r="I808" s="0" t="str">
        <f aca="false">IF($H808="","",IFERROR(INDEX('Chart of Accounts'!$C$2:$C$57,MATCH($H808,'Chart of Accounts'!$A$2:$A$57,0)),""))</f>
        <v/>
      </c>
      <c r="J808" s="0" t="str">
        <f aca="false">IF($H808="","",IFERROR(INDEX('Chart of Accounts'!$B$2:$B$57,MATCH($H808,'Chart of Accounts'!$A$2:$A$57,0)),""))</f>
        <v/>
      </c>
      <c r="K808" s="0" t="str">
        <f aca="false">IF($F808="","",IFERROR(INDEX('Chart of Accounts'!$B$2:$B$57,MATCH($F808,'Chart of Accounts'!$A$2:$A$57,0)),""))</f>
        <v/>
      </c>
    </row>
    <row r="809" customFormat="false" ht="15" hidden="false" customHeight="false" outlineLevel="0" collapsed="false">
      <c r="A809" s="40"/>
      <c r="B809" s="22"/>
      <c r="C809" s="41"/>
      <c r="D809" s="22"/>
      <c r="E809" s="22"/>
      <c r="F809" s="22"/>
      <c r="G809" s="22"/>
      <c r="H809" s="0" t="str">
        <f aca="false">IF($A809="","",IF($D809="","9999 Uncategorized",$D809))</f>
        <v/>
      </c>
      <c r="I809" s="0" t="str">
        <f aca="false">IF($H809="","",IFERROR(INDEX('Chart of Accounts'!$C$2:$C$57,MATCH($H809,'Chart of Accounts'!$A$2:$A$57,0)),""))</f>
        <v/>
      </c>
      <c r="J809" s="0" t="str">
        <f aca="false">IF($H809="","",IFERROR(INDEX('Chart of Accounts'!$B$2:$B$57,MATCH($H809,'Chart of Accounts'!$A$2:$A$57,0)),""))</f>
        <v/>
      </c>
      <c r="K809" s="0" t="str">
        <f aca="false">IF($F809="","",IFERROR(INDEX('Chart of Accounts'!$B$2:$B$57,MATCH($F809,'Chart of Accounts'!$A$2:$A$57,0)),""))</f>
        <v/>
      </c>
    </row>
    <row r="810" customFormat="false" ht="15" hidden="false" customHeight="false" outlineLevel="0" collapsed="false">
      <c r="A810" s="40"/>
      <c r="B810" s="22"/>
      <c r="C810" s="41"/>
      <c r="D810" s="22"/>
      <c r="E810" s="22"/>
      <c r="F810" s="22"/>
      <c r="G810" s="22"/>
      <c r="H810" s="0" t="str">
        <f aca="false">IF($A810="","",IF($D810="","9999 Uncategorized",$D810))</f>
        <v/>
      </c>
      <c r="I810" s="0" t="str">
        <f aca="false">IF($H810="","",IFERROR(INDEX('Chart of Accounts'!$C$2:$C$57,MATCH($H810,'Chart of Accounts'!$A$2:$A$57,0)),""))</f>
        <v/>
      </c>
      <c r="J810" s="0" t="str">
        <f aca="false">IF($H810="","",IFERROR(INDEX('Chart of Accounts'!$B$2:$B$57,MATCH($H810,'Chart of Accounts'!$A$2:$A$57,0)),""))</f>
        <v/>
      </c>
      <c r="K810" s="0" t="str">
        <f aca="false">IF($F810="","",IFERROR(INDEX('Chart of Accounts'!$B$2:$B$57,MATCH($F810,'Chart of Accounts'!$A$2:$A$57,0)),""))</f>
        <v/>
      </c>
    </row>
    <row r="811" customFormat="false" ht="15" hidden="false" customHeight="false" outlineLevel="0" collapsed="false">
      <c r="A811" s="40"/>
      <c r="B811" s="22"/>
      <c r="C811" s="41"/>
      <c r="D811" s="22"/>
      <c r="E811" s="22"/>
      <c r="F811" s="22"/>
      <c r="G811" s="22"/>
      <c r="H811" s="0" t="str">
        <f aca="false">IF($A811="","",IF($D811="","9999 Uncategorized",$D811))</f>
        <v/>
      </c>
      <c r="I811" s="0" t="str">
        <f aca="false">IF($H811="","",IFERROR(INDEX('Chart of Accounts'!$C$2:$C$57,MATCH($H811,'Chart of Accounts'!$A$2:$A$57,0)),""))</f>
        <v/>
      </c>
      <c r="J811" s="0" t="str">
        <f aca="false">IF($H811="","",IFERROR(INDEX('Chart of Accounts'!$B$2:$B$57,MATCH($H811,'Chart of Accounts'!$A$2:$A$57,0)),""))</f>
        <v/>
      </c>
      <c r="K811" s="0" t="str">
        <f aca="false">IF($F811="","",IFERROR(INDEX('Chart of Accounts'!$B$2:$B$57,MATCH($F811,'Chart of Accounts'!$A$2:$A$57,0)),""))</f>
        <v/>
      </c>
    </row>
    <row r="812" customFormat="false" ht="15" hidden="false" customHeight="false" outlineLevel="0" collapsed="false">
      <c r="A812" s="40"/>
      <c r="B812" s="22"/>
      <c r="C812" s="41"/>
      <c r="D812" s="22"/>
      <c r="E812" s="22"/>
      <c r="F812" s="22"/>
      <c r="G812" s="22"/>
      <c r="H812" s="0" t="str">
        <f aca="false">IF($A812="","",IF($D812="","9999 Uncategorized",$D812))</f>
        <v/>
      </c>
      <c r="I812" s="0" t="str">
        <f aca="false">IF($H812="","",IFERROR(INDEX('Chart of Accounts'!$C$2:$C$57,MATCH($H812,'Chart of Accounts'!$A$2:$A$57,0)),""))</f>
        <v/>
      </c>
      <c r="J812" s="0" t="str">
        <f aca="false">IF($H812="","",IFERROR(INDEX('Chart of Accounts'!$B$2:$B$57,MATCH($H812,'Chart of Accounts'!$A$2:$A$57,0)),""))</f>
        <v/>
      </c>
      <c r="K812" s="0" t="str">
        <f aca="false">IF($F812="","",IFERROR(INDEX('Chart of Accounts'!$B$2:$B$57,MATCH($F812,'Chart of Accounts'!$A$2:$A$57,0)),""))</f>
        <v/>
      </c>
    </row>
    <row r="813" customFormat="false" ht="15" hidden="false" customHeight="false" outlineLevel="0" collapsed="false">
      <c r="A813" s="40"/>
      <c r="B813" s="22"/>
      <c r="C813" s="41"/>
      <c r="D813" s="22"/>
      <c r="E813" s="22"/>
      <c r="F813" s="22"/>
      <c r="G813" s="22"/>
      <c r="H813" s="0" t="str">
        <f aca="false">IF($A813="","",IF($D813="","9999 Uncategorized",$D813))</f>
        <v/>
      </c>
      <c r="I813" s="0" t="str">
        <f aca="false">IF($H813="","",IFERROR(INDEX('Chart of Accounts'!$C$2:$C$57,MATCH($H813,'Chart of Accounts'!$A$2:$A$57,0)),""))</f>
        <v/>
      </c>
      <c r="J813" s="0" t="str">
        <f aca="false">IF($H813="","",IFERROR(INDEX('Chart of Accounts'!$B$2:$B$57,MATCH($H813,'Chart of Accounts'!$A$2:$A$57,0)),""))</f>
        <v/>
      </c>
      <c r="K813" s="0" t="str">
        <f aca="false">IF($F813="","",IFERROR(INDEX('Chart of Accounts'!$B$2:$B$57,MATCH($F813,'Chart of Accounts'!$A$2:$A$57,0)),""))</f>
        <v/>
      </c>
    </row>
    <row r="814" customFormat="false" ht="15" hidden="false" customHeight="false" outlineLevel="0" collapsed="false">
      <c r="A814" s="40"/>
      <c r="B814" s="22"/>
      <c r="C814" s="41"/>
      <c r="D814" s="22"/>
      <c r="E814" s="22"/>
      <c r="F814" s="22"/>
      <c r="G814" s="22"/>
      <c r="H814" s="0" t="str">
        <f aca="false">IF($A814="","",IF($D814="","9999 Uncategorized",$D814))</f>
        <v/>
      </c>
      <c r="I814" s="0" t="str">
        <f aca="false">IF($H814="","",IFERROR(INDEX('Chart of Accounts'!$C$2:$C$57,MATCH($H814,'Chart of Accounts'!$A$2:$A$57,0)),""))</f>
        <v/>
      </c>
      <c r="J814" s="0" t="str">
        <f aca="false">IF($H814="","",IFERROR(INDEX('Chart of Accounts'!$B$2:$B$57,MATCH($H814,'Chart of Accounts'!$A$2:$A$57,0)),""))</f>
        <v/>
      </c>
      <c r="K814" s="0" t="str">
        <f aca="false">IF($F814="","",IFERROR(INDEX('Chart of Accounts'!$B$2:$B$57,MATCH($F814,'Chart of Accounts'!$A$2:$A$57,0)),""))</f>
        <v/>
      </c>
    </row>
    <row r="815" customFormat="false" ht="15" hidden="false" customHeight="false" outlineLevel="0" collapsed="false">
      <c r="A815" s="40"/>
      <c r="B815" s="22"/>
      <c r="C815" s="41"/>
      <c r="D815" s="22"/>
      <c r="E815" s="22"/>
      <c r="F815" s="22"/>
      <c r="G815" s="22"/>
      <c r="H815" s="0" t="str">
        <f aca="false">IF($A815="","",IF($D815="","9999 Uncategorized",$D815))</f>
        <v/>
      </c>
      <c r="I815" s="0" t="str">
        <f aca="false">IF($H815="","",IFERROR(INDEX('Chart of Accounts'!$C$2:$C$57,MATCH($H815,'Chart of Accounts'!$A$2:$A$57,0)),""))</f>
        <v/>
      </c>
      <c r="J815" s="0" t="str">
        <f aca="false">IF($H815="","",IFERROR(INDEX('Chart of Accounts'!$B$2:$B$57,MATCH($H815,'Chart of Accounts'!$A$2:$A$57,0)),""))</f>
        <v/>
      </c>
      <c r="K815" s="0" t="str">
        <f aca="false">IF($F815="","",IFERROR(INDEX('Chart of Accounts'!$B$2:$B$57,MATCH($F815,'Chart of Accounts'!$A$2:$A$57,0)),""))</f>
        <v/>
      </c>
    </row>
    <row r="816" customFormat="false" ht="15" hidden="false" customHeight="false" outlineLevel="0" collapsed="false">
      <c r="A816" s="40"/>
      <c r="B816" s="22"/>
      <c r="C816" s="41"/>
      <c r="D816" s="22"/>
      <c r="E816" s="22"/>
      <c r="F816" s="22"/>
      <c r="G816" s="22"/>
      <c r="H816" s="0" t="str">
        <f aca="false">IF($A816="","",IF($D816="","9999 Uncategorized",$D816))</f>
        <v/>
      </c>
      <c r="I816" s="0" t="str">
        <f aca="false">IF($H816="","",IFERROR(INDEX('Chart of Accounts'!$C$2:$C$57,MATCH($H816,'Chart of Accounts'!$A$2:$A$57,0)),""))</f>
        <v/>
      </c>
      <c r="J816" s="0" t="str">
        <f aca="false">IF($H816="","",IFERROR(INDEX('Chart of Accounts'!$B$2:$B$57,MATCH($H816,'Chart of Accounts'!$A$2:$A$57,0)),""))</f>
        <v/>
      </c>
      <c r="K816" s="0" t="str">
        <f aca="false">IF($F816="","",IFERROR(INDEX('Chart of Accounts'!$B$2:$B$57,MATCH($F816,'Chart of Accounts'!$A$2:$A$57,0)),""))</f>
        <v/>
      </c>
    </row>
    <row r="817" customFormat="false" ht="15" hidden="false" customHeight="false" outlineLevel="0" collapsed="false">
      <c r="A817" s="40"/>
      <c r="B817" s="22"/>
      <c r="C817" s="41"/>
      <c r="D817" s="22"/>
      <c r="E817" s="22"/>
      <c r="F817" s="22"/>
      <c r="G817" s="22"/>
      <c r="H817" s="0" t="str">
        <f aca="false">IF($A817="","",IF($D817="","9999 Uncategorized",$D817))</f>
        <v/>
      </c>
      <c r="I817" s="0" t="str">
        <f aca="false">IF($H817="","",IFERROR(INDEX('Chart of Accounts'!$C$2:$C$57,MATCH($H817,'Chart of Accounts'!$A$2:$A$57,0)),""))</f>
        <v/>
      </c>
      <c r="J817" s="0" t="str">
        <f aca="false">IF($H817="","",IFERROR(INDEX('Chart of Accounts'!$B$2:$B$57,MATCH($H817,'Chart of Accounts'!$A$2:$A$57,0)),""))</f>
        <v/>
      </c>
      <c r="K817" s="0" t="str">
        <f aca="false">IF($F817="","",IFERROR(INDEX('Chart of Accounts'!$B$2:$B$57,MATCH($F817,'Chart of Accounts'!$A$2:$A$57,0)),""))</f>
        <v/>
      </c>
    </row>
    <row r="818" customFormat="false" ht="15" hidden="false" customHeight="false" outlineLevel="0" collapsed="false">
      <c r="A818" s="40"/>
      <c r="B818" s="22"/>
      <c r="C818" s="41"/>
      <c r="D818" s="22"/>
      <c r="E818" s="22"/>
      <c r="F818" s="22"/>
      <c r="G818" s="22"/>
      <c r="H818" s="0" t="str">
        <f aca="false">IF($A818="","",IF($D818="","9999 Uncategorized",$D818))</f>
        <v/>
      </c>
      <c r="I818" s="0" t="str">
        <f aca="false">IF($H818="","",IFERROR(INDEX('Chart of Accounts'!$C$2:$C$57,MATCH($H818,'Chart of Accounts'!$A$2:$A$57,0)),""))</f>
        <v/>
      </c>
      <c r="J818" s="0" t="str">
        <f aca="false">IF($H818="","",IFERROR(INDEX('Chart of Accounts'!$B$2:$B$57,MATCH($H818,'Chart of Accounts'!$A$2:$A$57,0)),""))</f>
        <v/>
      </c>
      <c r="K818" s="0" t="str">
        <f aca="false">IF($F818="","",IFERROR(INDEX('Chart of Accounts'!$B$2:$B$57,MATCH($F818,'Chart of Accounts'!$A$2:$A$57,0)),""))</f>
        <v/>
      </c>
    </row>
    <row r="819" customFormat="false" ht="15" hidden="false" customHeight="false" outlineLevel="0" collapsed="false">
      <c r="A819" s="40"/>
      <c r="B819" s="22"/>
      <c r="C819" s="41"/>
      <c r="D819" s="22"/>
      <c r="E819" s="22"/>
      <c r="F819" s="22"/>
      <c r="G819" s="22"/>
      <c r="H819" s="0" t="str">
        <f aca="false">IF($A819="","",IF($D819="","9999 Uncategorized",$D819))</f>
        <v/>
      </c>
      <c r="I819" s="0" t="str">
        <f aca="false">IF($H819="","",IFERROR(INDEX('Chart of Accounts'!$C$2:$C$57,MATCH($H819,'Chart of Accounts'!$A$2:$A$57,0)),""))</f>
        <v/>
      </c>
      <c r="J819" s="0" t="str">
        <f aca="false">IF($H819="","",IFERROR(INDEX('Chart of Accounts'!$B$2:$B$57,MATCH($H819,'Chart of Accounts'!$A$2:$A$57,0)),""))</f>
        <v/>
      </c>
      <c r="K819" s="0" t="str">
        <f aca="false">IF($F819="","",IFERROR(INDEX('Chart of Accounts'!$B$2:$B$57,MATCH($F819,'Chart of Accounts'!$A$2:$A$57,0)),""))</f>
        <v/>
      </c>
    </row>
    <row r="820" customFormat="false" ht="15" hidden="false" customHeight="false" outlineLevel="0" collapsed="false">
      <c r="A820" s="40"/>
      <c r="B820" s="22"/>
      <c r="C820" s="41"/>
      <c r="D820" s="22"/>
      <c r="E820" s="22"/>
      <c r="F820" s="22"/>
      <c r="G820" s="22"/>
      <c r="H820" s="0" t="str">
        <f aca="false">IF($A820="","",IF($D820="","9999 Uncategorized",$D820))</f>
        <v/>
      </c>
      <c r="I820" s="0" t="str">
        <f aca="false">IF($H820="","",IFERROR(INDEX('Chart of Accounts'!$C$2:$C$57,MATCH($H820,'Chart of Accounts'!$A$2:$A$57,0)),""))</f>
        <v/>
      </c>
      <c r="J820" s="0" t="str">
        <f aca="false">IF($H820="","",IFERROR(INDEX('Chart of Accounts'!$B$2:$B$57,MATCH($H820,'Chart of Accounts'!$A$2:$A$57,0)),""))</f>
        <v/>
      </c>
      <c r="K820" s="0" t="str">
        <f aca="false">IF($F820="","",IFERROR(INDEX('Chart of Accounts'!$B$2:$B$57,MATCH($F820,'Chart of Accounts'!$A$2:$A$57,0)),""))</f>
        <v/>
      </c>
    </row>
    <row r="821" customFormat="false" ht="15" hidden="false" customHeight="false" outlineLevel="0" collapsed="false">
      <c r="A821" s="40"/>
      <c r="B821" s="22"/>
      <c r="C821" s="41"/>
      <c r="D821" s="22"/>
      <c r="E821" s="22"/>
      <c r="F821" s="22"/>
      <c r="G821" s="22"/>
      <c r="H821" s="0" t="str">
        <f aca="false">IF($A821="","",IF($D821="","9999 Uncategorized",$D821))</f>
        <v/>
      </c>
      <c r="I821" s="0" t="str">
        <f aca="false">IF($H821="","",IFERROR(INDEX('Chart of Accounts'!$C$2:$C$57,MATCH($H821,'Chart of Accounts'!$A$2:$A$57,0)),""))</f>
        <v/>
      </c>
      <c r="J821" s="0" t="str">
        <f aca="false">IF($H821="","",IFERROR(INDEX('Chart of Accounts'!$B$2:$B$57,MATCH($H821,'Chart of Accounts'!$A$2:$A$57,0)),""))</f>
        <v/>
      </c>
      <c r="K821" s="0" t="str">
        <f aca="false">IF($F821="","",IFERROR(INDEX('Chart of Accounts'!$B$2:$B$57,MATCH($F821,'Chart of Accounts'!$A$2:$A$57,0)),""))</f>
        <v/>
      </c>
    </row>
    <row r="822" customFormat="false" ht="15" hidden="false" customHeight="false" outlineLevel="0" collapsed="false">
      <c r="A822" s="40"/>
      <c r="B822" s="22"/>
      <c r="C822" s="41"/>
      <c r="D822" s="22"/>
      <c r="E822" s="22"/>
      <c r="F822" s="22"/>
      <c r="G822" s="22"/>
      <c r="H822" s="0" t="str">
        <f aca="false">IF($A822="","",IF($D822="","9999 Uncategorized",$D822))</f>
        <v/>
      </c>
      <c r="I822" s="0" t="str">
        <f aca="false">IF($H822="","",IFERROR(INDEX('Chart of Accounts'!$C$2:$C$57,MATCH($H822,'Chart of Accounts'!$A$2:$A$57,0)),""))</f>
        <v/>
      </c>
      <c r="J822" s="0" t="str">
        <f aca="false">IF($H822="","",IFERROR(INDEX('Chart of Accounts'!$B$2:$B$57,MATCH($H822,'Chart of Accounts'!$A$2:$A$57,0)),""))</f>
        <v/>
      </c>
      <c r="K822" s="0" t="str">
        <f aca="false">IF($F822="","",IFERROR(INDEX('Chart of Accounts'!$B$2:$B$57,MATCH($F822,'Chart of Accounts'!$A$2:$A$57,0)),""))</f>
        <v/>
      </c>
    </row>
    <row r="823" customFormat="false" ht="15" hidden="false" customHeight="false" outlineLevel="0" collapsed="false">
      <c r="A823" s="40"/>
      <c r="B823" s="22"/>
      <c r="C823" s="41"/>
      <c r="D823" s="22"/>
      <c r="E823" s="22"/>
      <c r="F823" s="22"/>
      <c r="G823" s="22"/>
      <c r="H823" s="0" t="str">
        <f aca="false">IF($A823="","",IF($D823="","9999 Uncategorized",$D823))</f>
        <v/>
      </c>
      <c r="I823" s="0" t="str">
        <f aca="false">IF($H823="","",IFERROR(INDEX('Chart of Accounts'!$C$2:$C$57,MATCH($H823,'Chart of Accounts'!$A$2:$A$57,0)),""))</f>
        <v/>
      </c>
      <c r="J823" s="0" t="str">
        <f aca="false">IF($H823="","",IFERROR(INDEX('Chart of Accounts'!$B$2:$B$57,MATCH($H823,'Chart of Accounts'!$A$2:$A$57,0)),""))</f>
        <v/>
      </c>
      <c r="K823" s="0" t="str">
        <f aca="false">IF($F823="","",IFERROR(INDEX('Chart of Accounts'!$B$2:$B$57,MATCH($F823,'Chart of Accounts'!$A$2:$A$57,0)),""))</f>
        <v/>
      </c>
    </row>
    <row r="824" customFormat="false" ht="15" hidden="false" customHeight="false" outlineLevel="0" collapsed="false">
      <c r="A824" s="40"/>
      <c r="B824" s="22"/>
      <c r="C824" s="41"/>
      <c r="D824" s="22"/>
      <c r="E824" s="22"/>
      <c r="F824" s="22"/>
      <c r="G824" s="22"/>
      <c r="H824" s="0" t="str">
        <f aca="false">IF($A824="","",IF($D824="","9999 Uncategorized",$D824))</f>
        <v/>
      </c>
      <c r="I824" s="0" t="str">
        <f aca="false">IF($H824="","",IFERROR(INDEX('Chart of Accounts'!$C$2:$C$57,MATCH($H824,'Chart of Accounts'!$A$2:$A$57,0)),""))</f>
        <v/>
      </c>
      <c r="J824" s="0" t="str">
        <f aca="false">IF($H824="","",IFERROR(INDEX('Chart of Accounts'!$B$2:$B$57,MATCH($H824,'Chart of Accounts'!$A$2:$A$57,0)),""))</f>
        <v/>
      </c>
      <c r="K824" s="0" t="str">
        <f aca="false">IF($F824="","",IFERROR(INDEX('Chart of Accounts'!$B$2:$B$57,MATCH($F824,'Chart of Accounts'!$A$2:$A$57,0)),""))</f>
        <v/>
      </c>
    </row>
    <row r="825" customFormat="false" ht="15" hidden="false" customHeight="false" outlineLevel="0" collapsed="false">
      <c r="A825" s="40"/>
      <c r="B825" s="22"/>
      <c r="C825" s="41"/>
      <c r="D825" s="22"/>
      <c r="E825" s="22"/>
      <c r="F825" s="22"/>
      <c r="G825" s="22"/>
      <c r="H825" s="0" t="str">
        <f aca="false">IF($A825="","",IF($D825="","9999 Uncategorized",$D825))</f>
        <v/>
      </c>
      <c r="I825" s="0" t="str">
        <f aca="false">IF($H825="","",IFERROR(INDEX('Chart of Accounts'!$C$2:$C$57,MATCH($H825,'Chart of Accounts'!$A$2:$A$57,0)),""))</f>
        <v/>
      </c>
      <c r="J825" s="0" t="str">
        <f aca="false">IF($H825="","",IFERROR(INDEX('Chart of Accounts'!$B$2:$B$57,MATCH($H825,'Chart of Accounts'!$A$2:$A$57,0)),""))</f>
        <v/>
      </c>
      <c r="K825" s="0" t="str">
        <f aca="false">IF($F825="","",IFERROR(INDEX('Chart of Accounts'!$B$2:$B$57,MATCH($F825,'Chart of Accounts'!$A$2:$A$57,0)),""))</f>
        <v/>
      </c>
    </row>
    <row r="826" customFormat="false" ht="15" hidden="false" customHeight="false" outlineLevel="0" collapsed="false">
      <c r="A826" s="40"/>
      <c r="B826" s="22"/>
      <c r="C826" s="41"/>
      <c r="D826" s="22"/>
      <c r="E826" s="22"/>
      <c r="F826" s="22"/>
      <c r="G826" s="22"/>
      <c r="H826" s="0" t="str">
        <f aca="false">IF($A826="","",IF($D826="","9999 Uncategorized",$D826))</f>
        <v/>
      </c>
      <c r="I826" s="0" t="str">
        <f aca="false">IF($H826="","",IFERROR(INDEX('Chart of Accounts'!$C$2:$C$57,MATCH($H826,'Chart of Accounts'!$A$2:$A$57,0)),""))</f>
        <v/>
      </c>
      <c r="J826" s="0" t="str">
        <f aca="false">IF($H826="","",IFERROR(INDEX('Chart of Accounts'!$B$2:$B$57,MATCH($H826,'Chart of Accounts'!$A$2:$A$57,0)),""))</f>
        <v/>
      </c>
      <c r="K826" s="0" t="str">
        <f aca="false">IF($F826="","",IFERROR(INDEX('Chart of Accounts'!$B$2:$B$57,MATCH($F826,'Chart of Accounts'!$A$2:$A$57,0)),""))</f>
        <v/>
      </c>
    </row>
    <row r="827" customFormat="false" ht="15" hidden="false" customHeight="false" outlineLevel="0" collapsed="false">
      <c r="A827" s="40"/>
      <c r="B827" s="22"/>
      <c r="C827" s="41"/>
      <c r="D827" s="22"/>
      <c r="E827" s="22"/>
      <c r="F827" s="22"/>
      <c r="G827" s="22"/>
      <c r="H827" s="0" t="str">
        <f aca="false">IF($A827="","",IF($D827="","9999 Uncategorized",$D827))</f>
        <v/>
      </c>
      <c r="I827" s="0" t="str">
        <f aca="false">IF($H827="","",IFERROR(INDEX('Chart of Accounts'!$C$2:$C$57,MATCH($H827,'Chart of Accounts'!$A$2:$A$57,0)),""))</f>
        <v/>
      </c>
      <c r="J827" s="0" t="str">
        <f aca="false">IF($H827="","",IFERROR(INDEX('Chart of Accounts'!$B$2:$B$57,MATCH($H827,'Chart of Accounts'!$A$2:$A$57,0)),""))</f>
        <v/>
      </c>
      <c r="K827" s="0" t="str">
        <f aca="false">IF($F827="","",IFERROR(INDEX('Chart of Accounts'!$B$2:$B$57,MATCH($F827,'Chart of Accounts'!$A$2:$A$57,0)),""))</f>
        <v/>
      </c>
    </row>
    <row r="828" customFormat="false" ht="15" hidden="false" customHeight="false" outlineLevel="0" collapsed="false">
      <c r="A828" s="40"/>
      <c r="B828" s="22"/>
      <c r="C828" s="41"/>
      <c r="D828" s="22"/>
      <c r="E828" s="22"/>
      <c r="F828" s="22"/>
      <c r="G828" s="22"/>
      <c r="H828" s="0" t="str">
        <f aca="false">IF($A828="","",IF($D828="","9999 Uncategorized",$D828))</f>
        <v/>
      </c>
      <c r="I828" s="0" t="str">
        <f aca="false">IF($H828="","",IFERROR(INDEX('Chart of Accounts'!$C$2:$C$57,MATCH($H828,'Chart of Accounts'!$A$2:$A$57,0)),""))</f>
        <v/>
      </c>
      <c r="J828" s="0" t="str">
        <f aca="false">IF($H828="","",IFERROR(INDEX('Chart of Accounts'!$B$2:$B$57,MATCH($H828,'Chart of Accounts'!$A$2:$A$57,0)),""))</f>
        <v/>
      </c>
      <c r="K828" s="0" t="str">
        <f aca="false">IF($F828="","",IFERROR(INDEX('Chart of Accounts'!$B$2:$B$57,MATCH($F828,'Chart of Accounts'!$A$2:$A$57,0)),""))</f>
        <v/>
      </c>
    </row>
    <row r="829" customFormat="false" ht="15" hidden="false" customHeight="false" outlineLevel="0" collapsed="false">
      <c r="A829" s="40"/>
      <c r="B829" s="22"/>
      <c r="C829" s="41"/>
      <c r="D829" s="22"/>
      <c r="E829" s="22"/>
      <c r="F829" s="22"/>
      <c r="G829" s="22"/>
      <c r="H829" s="0" t="str">
        <f aca="false">IF($A829="","",IF($D829="","9999 Uncategorized",$D829))</f>
        <v/>
      </c>
      <c r="I829" s="0" t="str">
        <f aca="false">IF($H829="","",IFERROR(INDEX('Chart of Accounts'!$C$2:$C$57,MATCH($H829,'Chart of Accounts'!$A$2:$A$57,0)),""))</f>
        <v/>
      </c>
      <c r="J829" s="0" t="str">
        <f aca="false">IF($H829="","",IFERROR(INDEX('Chart of Accounts'!$B$2:$B$57,MATCH($H829,'Chart of Accounts'!$A$2:$A$57,0)),""))</f>
        <v/>
      </c>
      <c r="K829" s="0" t="str">
        <f aca="false">IF($F829="","",IFERROR(INDEX('Chart of Accounts'!$B$2:$B$57,MATCH($F829,'Chart of Accounts'!$A$2:$A$57,0)),""))</f>
        <v/>
      </c>
    </row>
    <row r="830" customFormat="false" ht="15" hidden="false" customHeight="false" outlineLevel="0" collapsed="false">
      <c r="A830" s="40"/>
      <c r="B830" s="22"/>
      <c r="C830" s="41"/>
      <c r="D830" s="22"/>
      <c r="E830" s="22"/>
      <c r="F830" s="22"/>
      <c r="G830" s="22"/>
      <c r="H830" s="0" t="str">
        <f aca="false">IF($A830="","",IF($D830="","9999 Uncategorized",$D830))</f>
        <v/>
      </c>
      <c r="I830" s="0" t="str">
        <f aca="false">IF($H830="","",IFERROR(INDEX('Chart of Accounts'!$C$2:$C$57,MATCH($H830,'Chart of Accounts'!$A$2:$A$57,0)),""))</f>
        <v/>
      </c>
      <c r="J830" s="0" t="str">
        <f aca="false">IF($H830="","",IFERROR(INDEX('Chart of Accounts'!$B$2:$B$57,MATCH($H830,'Chart of Accounts'!$A$2:$A$57,0)),""))</f>
        <v/>
      </c>
      <c r="K830" s="0" t="str">
        <f aca="false">IF($F830="","",IFERROR(INDEX('Chart of Accounts'!$B$2:$B$57,MATCH($F830,'Chart of Accounts'!$A$2:$A$57,0)),""))</f>
        <v/>
      </c>
    </row>
    <row r="831" customFormat="false" ht="15" hidden="false" customHeight="false" outlineLevel="0" collapsed="false">
      <c r="A831" s="40"/>
      <c r="B831" s="22"/>
      <c r="C831" s="41"/>
      <c r="D831" s="22"/>
      <c r="E831" s="22"/>
      <c r="F831" s="22"/>
      <c r="G831" s="22"/>
      <c r="H831" s="0" t="str">
        <f aca="false">IF($A831="","",IF($D831="","9999 Uncategorized",$D831))</f>
        <v/>
      </c>
      <c r="I831" s="0" t="str">
        <f aca="false">IF($H831="","",IFERROR(INDEX('Chart of Accounts'!$C$2:$C$57,MATCH($H831,'Chart of Accounts'!$A$2:$A$57,0)),""))</f>
        <v/>
      </c>
      <c r="J831" s="0" t="str">
        <f aca="false">IF($H831="","",IFERROR(INDEX('Chart of Accounts'!$B$2:$B$57,MATCH($H831,'Chart of Accounts'!$A$2:$A$57,0)),""))</f>
        <v/>
      </c>
      <c r="K831" s="0" t="str">
        <f aca="false">IF($F831="","",IFERROR(INDEX('Chart of Accounts'!$B$2:$B$57,MATCH($F831,'Chart of Accounts'!$A$2:$A$57,0)),""))</f>
        <v/>
      </c>
    </row>
    <row r="832" customFormat="false" ht="15" hidden="false" customHeight="false" outlineLevel="0" collapsed="false">
      <c r="A832" s="40"/>
      <c r="B832" s="22"/>
      <c r="C832" s="41"/>
      <c r="D832" s="22"/>
      <c r="E832" s="22"/>
      <c r="F832" s="22"/>
      <c r="G832" s="22"/>
      <c r="H832" s="0" t="str">
        <f aca="false">IF($A832="","",IF($D832="","9999 Uncategorized",$D832))</f>
        <v/>
      </c>
      <c r="I832" s="0" t="str">
        <f aca="false">IF($H832="","",IFERROR(INDEX('Chart of Accounts'!$C$2:$C$57,MATCH($H832,'Chart of Accounts'!$A$2:$A$57,0)),""))</f>
        <v/>
      </c>
      <c r="J832" s="0" t="str">
        <f aca="false">IF($H832="","",IFERROR(INDEX('Chart of Accounts'!$B$2:$B$57,MATCH($H832,'Chart of Accounts'!$A$2:$A$57,0)),""))</f>
        <v/>
      </c>
      <c r="K832" s="0" t="str">
        <f aca="false">IF($F832="","",IFERROR(INDEX('Chart of Accounts'!$B$2:$B$57,MATCH($F832,'Chart of Accounts'!$A$2:$A$57,0)),""))</f>
        <v/>
      </c>
    </row>
    <row r="833" customFormat="false" ht="15" hidden="false" customHeight="false" outlineLevel="0" collapsed="false">
      <c r="A833" s="40"/>
      <c r="B833" s="22"/>
      <c r="C833" s="41"/>
      <c r="D833" s="22"/>
      <c r="E833" s="22"/>
      <c r="F833" s="22"/>
      <c r="G833" s="22"/>
      <c r="H833" s="0" t="str">
        <f aca="false">IF($A833="","",IF($D833="","9999 Uncategorized",$D833))</f>
        <v/>
      </c>
      <c r="I833" s="0" t="str">
        <f aca="false">IF($H833="","",IFERROR(INDEX('Chart of Accounts'!$C$2:$C$57,MATCH($H833,'Chart of Accounts'!$A$2:$A$57,0)),""))</f>
        <v/>
      </c>
      <c r="J833" s="0" t="str">
        <f aca="false">IF($H833="","",IFERROR(INDEX('Chart of Accounts'!$B$2:$B$57,MATCH($H833,'Chart of Accounts'!$A$2:$A$57,0)),""))</f>
        <v/>
      </c>
      <c r="K833" s="0" t="str">
        <f aca="false">IF($F833="","",IFERROR(INDEX('Chart of Accounts'!$B$2:$B$57,MATCH($F833,'Chart of Accounts'!$A$2:$A$57,0)),""))</f>
        <v/>
      </c>
    </row>
    <row r="834" customFormat="false" ht="15" hidden="false" customHeight="false" outlineLevel="0" collapsed="false">
      <c r="A834" s="40"/>
      <c r="B834" s="22"/>
      <c r="C834" s="41"/>
      <c r="D834" s="22"/>
      <c r="E834" s="22"/>
      <c r="F834" s="22"/>
      <c r="G834" s="22"/>
      <c r="H834" s="0" t="str">
        <f aca="false">IF($A834="","",IF($D834="","9999 Uncategorized",$D834))</f>
        <v/>
      </c>
      <c r="I834" s="0" t="str">
        <f aca="false">IF($H834="","",IFERROR(INDEX('Chart of Accounts'!$C$2:$C$57,MATCH($H834,'Chart of Accounts'!$A$2:$A$57,0)),""))</f>
        <v/>
      </c>
      <c r="J834" s="0" t="str">
        <f aca="false">IF($H834="","",IFERROR(INDEX('Chart of Accounts'!$B$2:$B$57,MATCH($H834,'Chart of Accounts'!$A$2:$A$57,0)),""))</f>
        <v/>
      </c>
      <c r="K834" s="0" t="str">
        <f aca="false">IF($F834="","",IFERROR(INDEX('Chart of Accounts'!$B$2:$B$57,MATCH($F834,'Chart of Accounts'!$A$2:$A$57,0)),""))</f>
        <v/>
      </c>
    </row>
    <row r="835" customFormat="false" ht="15" hidden="false" customHeight="false" outlineLevel="0" collapsed="false">
      <c r="A835" s="40"/>
      <c r="B835" s="22"/>
      <c r="C835" s="41"/>
      <c r="D835" s="22"/>
      <c r="E835" s="22"/>
      <c r="F835" s="22"/>
      <c r="G835" s="22"/>
      <c r="H835" s="0" t="str">
        <f aca="false">IF($A835="","",IF($D835="","9999 Uncategorized",$D835))</f>
        <v/>
      </c>
      <c r="I835" s="0" t="str">
        <f aca="false">IF($H835="","",IFERROR(INDEX('Chart of Accounts'!$C$2:$C$57,MATCH($H835,'Chart of Accounts'!$A$2:$A$57,0)),""))</f>
        <v/>
      </c>
      <c r="J835" s="0" t="str">
        <f aca="false">IF($H835="","",IFERROR(INDEX('Chart of Accounts'!$B$2:$B$57,MATCH($H835,'Chart of Accounts'!$A$2:$A$57,0)),""))</f>
        <v/>
      </c>
      <c r="K835" s="0" t="str">
        <f aca="false">IF($F835="","",IFERROR(INDEX('Chart of Accounts'!$B$2:$B$57,MATCH($F835,'Chart of Accounts'!$A$2:$A$57,0)),""))</f>
        <v/>
      </c>
    </row>
    <row r="836" customFormat="false" ht="15" hidden="false" customHeight="false" outlineLevel="0" collapsed="false">
      <c r="A836" s="40"/>
      <c r="B836" s="22"/>
      <c r="C836" s="41"/>
      <c r="D836" s="22"/>
      <c r="E836" s="22"/>
      <c r="F836" s="22"/>
      <c r="G836" s="22"/>
      <c r="H836" s="0" t="str">
        <f aca="false">IF($A836="","",IF($D836="","9999 Uncategorized",$D836))</f>
        <v/>
      </c>
      <c r="I836" s="0" t="str">
        <f aca="false">IF($H836="","",IFERROR(INDEX('Chart of Accounts'!$C$2:$C$57,MATCH($H836,'Chart of Accounts'!$A$2:$A$57,0)),""))</f>
        <v/>
      </c>
      <c r="J836" s="0" t="str">
        <f aca="false">IF($H836="","",IFERROR(INDEX('Chart of Accounts'!$B$2:$B$57,MATCH($H836,'Chart of Accounts'!$A$2:$A$57,0)),""))</f>
        <v/>
      </c>
      <c r="K836" s="0" t="str">
        <f aca="false">IF($F836="","",IFERROR(INDEX('Chart of Accounts'!$B$2:$B$57,MATCH($F836,'Chart of Accounts'!$A$2:$A$57,0)),""))</f>
        <v/>
      </c>
    </row>
    <row r="837" customFormat="false" ht="15" hidden="false" customHeight="false" outlineLevel="0" collapsed="false">
      <c r="A837" s="40"/>
      <c r="B837" s="22"/>
      <c r="C837" s="41"/>
      <c r="D837" s="22"/>
      <c r="E837" s="22"/>
      <c r="F837" s="22"/>
      <c r="G837" s="22"/>
      <c r="H837" s="0" t="str">
        <f aca="false">IF($A837="","",IF($D837="","9999 Uncategorized",$D837))</f>
        <v/>
      </c>
      <c r="I837" s="0" t="str">
        <f aca="false">IF($H837="","",IFERROR(INDEX('Chart of Accounts'!$C$2:$C$57,MATCH($H837,'Chart of Accounts'!$A$2:$A$57,0)),""))</f>
        <v/>
      </c>
      <c r="J837" s="0" t="str">
        <f aca="false">IF($H837="","",IFERROR(INDEX('Chart of Accounts'!$B$2:$B$57,MATCH($H837,'Chart of Accounts'!$A$2:$A$57,0)),""))</f>
        <v/>
      </c>
      <c r="K837" s="0" t="str">
        <f aca="false">IF($F837="","",IFERROR(INDEX('Chart of Accounts'!$B$2:$B$57,MATCH($F837,'Chart of Accounts'!$A$2:$A$57,0)),""))</f>
        <v/>
      </c>
    </row>
    <row r="838" customFormat="false" ht="15" hidden="false" customHeight="false" outlineLevel="0" collapsed="false">
      <c r="A838" s="40"/>
      <c r="B838" s="22"/>
      <c r="C838" s="41"/>
      <c r="D838" s="22"/>
      <c r="E838" s="22"/>
      <c r="F838" s="22"/>
      <c r="G838" s="22"/>
      <c r="H838" s="0" t="str">
        <f aca="false">IF($A838="","",IF($D838="","9999 Uncategorized",$D838))</f>
        <v/>
      </c>
      <c r="I838" s="0" t="str">
        <f aca="false">IF($H838="","",IFERROR(INDEX('Chart of Accounts'!$C$2:$C$57,MATCH($H838,'Chart of Accounts'!$A$2:$A$57,0)),""))</f>
        <v/>
      </c>
      <c r="J838" s="0" t="str">
        <f aca="false">IF($H838="","",IFERROR(INDEX('Chart of Accounts'!$B$2:$B$57,MATCH($H838,'Chart of Accounts'!$A$2:$A$57,0)),""))</f>
        <v/>
      </c>
      <c r="K838" s="0" t="str">
        <f aca="false">IF($F838="","",IFERROR(INDEX('Chart of Accounts'!$B$2:$B$57,MATCH($F838,'Chart of Accounts'!$A$2:$A$57,0)),""))</f>
        <v/>
      </c>
    </row>
    <row r="839" customFormat="false" ht="15" hidden="false" customHeight="false" outlineLevel="0" collapsed="false">
      <c r="A839" s="40"/>
      <c r="B839" s="22"/>
      <c r="C839" s="41"/>
      <c r="D839" s="22"/>
      <c r="E839" s="22"/>
      <c r="F839" s="22"/>
      <c r="G839" s="22"/>
      <c r="H839" s="0" t="str">
        <f aca="false">IF($A839="","",IF($D839="","9999 Uncategorized",$D839))</f>
        <v/>
      </c>
      <c r="I839" s="0" t="str">
        <f aca="false">IF($H839="","",IFERROR(INDEX('Chart of Accounts'!$C$2:$C$57,MATCH($H839,'Chart of Accounts'!$A$2:$A$57,0)),""))</f>
        <v/>
      </c>
      <c r="J839" s="0" t="str">
        <f aca="false">IF($H839="","",IFERROR(INDEX('Chart of Accounts'!$B$2:$B$57,MATCH($H839,'Chart of Accounts'!$A$2:$A$57,0)),""))</f>
        <v/>
      </c>
      <c r="K839" s="0" t="str">
        <f aca="false">IF($F839="","",IFERROR(INDEX('Chart of Accounts'!$B$2:$B$57,MATCH($F839,'Chart of Accounts'!$A$2:$A$57,0)),""))</f>
        <v/>
      </c>
    </row>
    <row r="840" customFormat="false" ht="15" hidden="false" customHeight="false" outlineLevel="0" collapsed="false">
      <c r="A840" s="40"/>
      <c r="B840" s="22"/>
      <c r="C840" s="41"/>
      <c r="D840" s="22"/>
      <c r="E840" s="22"/>
      <c r="F840" s="22"/>
      <c r="G840" s="22"/>
      <c r="H840" s="0" t="str">
        <f aca="false">IF($A840="","",IF($D840="","9999 Uncategorized",$D840))</f>
        <v/>
      </c>
      <c r="I840" s="0" t="str">
        <f aca="false">IF($H840="","",IFERROR(INDEX('Chart of Accounts'!$C$2:$C$57,MATCH($H840,'Chart of Accounts'!$A$2:$A$57,0)),""))</f>
        <v/>
      </c>
      <c r="J840" s="0" t="str">
        <f aca="false">IF($H840="","",IFERROR(INDEX('Chart of Accounts'!$B$2:$B$57,MATCH($H840,'Chart of Accounts'!$A$2:$A$57,0)),""))</f>
        <v/>
      </c>
      <c r="K840" s="0" t="str">
        <f aca="false">IF($F840="","",IFERROR(INDEX('Chart of Accounts'!$B$2:$B$57,MATCH($F840,'Chart of Accounts'!$A$2:$A$57,0)),""))</f>
        <v/>
      </c>
    </row>
    <row r="841" customFormat="false" ht="15" hidden="false" customHeight="false" outlineLevel="0" collapsed="false">
      <c r="A841" s="40"/>
      <c r="B841" s="22"/>
      <c r="C841" s="41"/>
      <c r="D841" s="22"/>
      <c r="E841" s="22"/>
      <c r="F841" s="22"/>
      <c r="G841" s="22"/>
      <c r="H841" s="0" t="str">
        <f aca="false">IF($A841="","",IF($D841="","9999 Uncategorized",$D841))</f>
        <v/>
      </c>
      <c r="I841" s="0" t="str">
        <f aca="false">IF($H841="","",IFERROR(INDEX('Chart of Accounts'!$C$2:$C$57,MATCH($H841,'Chart of Accounts'!$A$2:$A$57,0)),""))</f>
        <v/>
      </c>
      <c r="J841" s="0" t="str">
        <f aca="false">IF($H841="","",IFERROR(INDEX('Chart of Accounts'!$B$2:$B$57,MATCH($H841,'Chart of Accounts'!$A$2:$A$57,0)),""))</f>
        <v/>
      </c>
      <c r="K841" s="0" t="str">
        <f aca="false">IF($F841="","",IFERROR(INDEX('Chart of Accounts'!$B$2:$B$57,MATCH($F841,'Chart of Accounts'!$A$2:$A$57,0)),""))</f>
        <v/>
      </c>
    </row>
    <row r="842" customFormat="false" ht="15" hidden="false" customHeight="false" outlineLevel="0" collapsed="false">
      <c r="A842" s="40"/>
      <c r="B842" s="22"/>
      <c r="C842" s="41"/>
      <c r="D842" s="22"/>
      <c r="E842" s="22"/>
      <c r="F842" s="22"/>
      <c r="G842" s="22"/>
      <c r="H842" s="0" t="str">
        <f aca="false">IF($A842="","",IF($D842="","9999 Uncategorized",$D842))</f>
        <v/>
      </c>
      <c r="I842" s="0" t="str">
        <f aca="false">IF($H842="","",IFERROR(INDEX('Chart of Accounts'!$C$2:$C$57,MATCH($H842,'Chart of Accounts'!$A$2:$A$57,0)),""))</f>
        <v/>
      </c>
      <c r="J842" s="0" t="str">
        <f aca="false">IF($H842="","",IFERROR(INDEX('Chart of Accounts'!$B$2:$B$57,MATCH($H842,'Chart of Accounts'!$A$2:$A$57,0)),""))</f>
        <v/>
      </c>
      <c r="K842" s="0" t="str">
        <f aca="false">IF($F842="","",IFERROR(INDEX('Chart of Accounts'!$B$2:$B$57,MATCH($F842,'Chart of Accounts'!$A$2:$A$57,0)),""))</f>
        <v/>
      </c>
    </row>
    <row r="843" customFormat="false" ht="15" hidden="false" customHeight="false" outlineLevel="0" collapsed="false">
      <c r="A843" s="40"/>
      <c r="B843" s="22"/>
      <c r="C843" s="41"/>
      <c r="D843" s="22"/>
      <c r="E843" s="22"/>
      <c r="F843" s="22"/>
      <c r="G843" s="22"/>
      <c r="H843" s="0" t="str">
        <f aca="false">IF($A843="","",IF($D843="","9999 Uncategorized",$D843))</f>
        <v/>
      </c>
      <c r="I843" s="0" t="str">
        <f aca="false">IF($H843="","",IFERROR(INDEX('Chart of Accounts'!$C$2:$C$57,MATCH($H843,'Chart of Accounts'!$A$2:$A$57,0)),""))</f>
        <v/>
      </c>
      <c r="J843" s="0" t="str">
        <f aca="false">IF($H843="","",IFERROR(INDEX('Chart of Accounts'!$B$2:$B$57,MATCH($H843,'Chart of Accounts'!$A$2:$A$57,0)),""))</f>
        <v/>
      </c>
      <c r="K843" s="0" t="str">
        <f aca="false">IF($F843="","",IFERROR(INDEX('Chart of Accounts'!$B$2:$B$57,MATCH($F843,'Chart of Accounts'!$A$2:$A$57,0)),""))</f>
        <v/>
      </c>
    </row>
    <row r="844" customFormat="false" ht="15" hidden="false" customHeight="false" outlineLevel="0" collapsed="false">
      <c r="A844" s="40"/>
      <c r="B844" s="22"/>
      <c r="C844" s="41"/>
      <c r="D844" s="22"/>
      <c r="E844" s="22"/>
      <c r="F844" s="22"/>
      <c r="G844" s="22"/>
      <c r="H844" s="0" t="str">
        <f aca="false">IF($A844="","",IF($D844="","9999 Uncategorized",$D844))</f>
        <v/>
      </c>
      <c r="I844" s="0" t="str">
        <f aca="false">IF($H844="","",IFERROR(INDEX('Chart of Accounts'!$C$2:$C$57,MATCH($H844,'Chart of Accounts'!$A$2:$A$57,0)),""))</f>
        <v/>
      </c>
      <c r="J844" s="0" t="str">
        <f aca="false">IF($H844="","",IFERROR(INDEX('Chart of Accounts'!$B$2:$B$57,MATCH($H844,'Chart of Accounts'!$A$2:$A$57,0)),""))</f>
        <v/>
      </c>
      <c r="K844" s="0" t="str">
        <f aca="false">IF($F844="","",IFERROR(INDEX('Chart of Accounts'!$B$2:$B$57,MATCH($F844,'Chart of Accounts'!$A$2:$A$57,0)),""))</f>
        <v/>
      </c>
    </row>
    <row r="845" customFormat="false" ht="15" hidden="false" customHeight="false" outlineLevel="0" collapsed="false">
      <c r="A845" s="40"/>
      <c r="B845" s="22"/>
      <c r="C845" s="41"/>
      <c r="D845" s="22"/>
      <c r="E845" s="22"/>
      <c r="F845" s="22"/>
      <c r="G845" s="22"/>
      <c r="H845" s="0" t="str">
        <f aca="false">IF($A845="","",IF($D845="","9999 Uncategorized",$D845))</f>
        <v/>
      </c>
      <c r="I845" s="0" t="str">
        <f aca="false">IF($H845="","",IFERROR(INDEX('Chart of Accounts'!$C$2:$C$57,MATCH($H845,'Chart of Accounts'!$A$2:$A$57,0)),""))</f>
        <v/>
      </c>
      <c r="J845" s="0" t="str">
        <f aca="false">IF($H845="","",IFERROR(INDEX('Chart of Accounts'!$B$2:$B$57,MATCH($H845,'Chart of Accounts'!$A$2:$A$57,0)),""))</f>
        <v/>
      </c>
      <c r="K845" s="0" t="str">
        <f aca="false">IF($F845="","",IFERROR(INDEX('Chart of Accounts'!$B$2:$B$57,MATCH($F845,'Chart of Accounts'!$A$2:$A$57,0)),""))</f>
        <v/>
      </c>
    </row>
    <row r="846" customFormat="false" ht="15" hidden="false" customHeight="false" outlineLevel="0" collapsed="false">
      <c r="A846" s="40"/>
      <c r="B846" s="22"/>
      <c r="C846" s="41"/>
      <c r="D846" s="22"/>
      <c r="E846" s="22"/>
      <c r="F846" s="22"/>
      <c r="G846" s="22"/>
      <c r="H846" s="0" t="str">
        <f aca="false">IF($A846="","",IF($D846="","9999 Uncategorized",$D846))</f>
        <v/>
      </c>
      <c r="I846" s="0" t="str">
        <f aca="false">IF($H846="","",IFERROR(INDEX('Chart of Accounts'!$C$2:$C$57,MATCH($H846,'Chart of Accounts'!$A$2:$A$57,0)),""))</f>
        <v/>
      </c>
      <c r="J846" s="0" t="str">
        <f aca="false">IF($H846="","",IFERROR(INDEX('Chart of Accounts'!$B$2:$B$57,MATCH($H846,'Chart of Accounts'!$A$2:$A$57,0)),""))</f>
        <v/>
      </c>
      <c r="K846" s="0" t="str">
        <f aca="false">IF($F846="","",IFERROR(INDEX('Chart of Accounts'!$B$2:$B$57,MATCH($F846,'Chart of Accounts'!$A$2:$A$57,0)),""))</f>
        <v/>
      </c>
    </row>
    <row r="847" customFormat="false" ht="15" hidden="false" customHeight="false" outlineLevel="0" collapsed="false">
      <c r="A847" s="40"/>
      <c r="B847" s="22"/>
      <c r="C847" s="41"/>
      <c r="D847" s="22"/>
      <c r="E847" s="22"/>
      <c r="F847" s="22"/>
      <c r="G847" s="22"/>
      <c r="H847" s="0" t="str">
        <f aca="false">IF($A847="","",IF($D847="","9999 Uncategorized",$D847))</f>
        <v/>
      </c>
      <c r="I847" s="0" t="str">
        <f aca="false">IF($H847="","",IFERROR(INDEX('Chart of Accounts'!$C$2:$C$57,MATCH($H847,'Chart of Accounts'!$A$2:$A$57,0)),""))</f>
        <v/>
      </c>
      <c r="J847" s="0" t="str">
        <f aca="false">IF($H847="","",IFERROR(INDEX('Chart of Accounts'!$B$2:$B$57,MATCH($H847,'Chart of Accounts'!$A$2:$A$57,0)),""))</f>
        <v/>
      </c>
      <c r="K847" s="0" t="str">
        <f aca="false">IF($F847="","",IFERROR(INDEX('Chart of Accounts'!$B$2:$B$57,MATCH($F847,'Chart of Accounts'!$A$2:$A$57,0)),""))</f>
        <v/>
      </c>
    </row>
    <row r="848" customFormat="false" ht="15" hidden="false" customHeight="false" outlineLevel="0" collapsed="false">
      <c r="A848" s="40"/>
      <c r="B848" s="22"/>
      <c r="C848" s="41"/>
      <c r="D848" s="22"/>
      <c r="E848" s="22"/>
      <c r="F848" s="22"/>
      <c r="G848" s="22"/>
      <c r="H848" s="0" t="str">
        <f aca="false">IF($A848="","",IF($D848="","9999 Uncategorized",$D848))</f>
        <v/>
      </c>
      <c r="I848" s="0" t="str">
        <f aca="false">IF($H848="","",IFERROR(INDEX('Chart of Accounts'!$C$2:$C$57,MATCH($H848,'Chart of Accounts'!$A$2:$A$57,0)),""))</f>
        <v/>
      </c>
      <c r="J848" s="0" t="str">
        <f aca="false">IF($H848="","",IFERROR(INDEX('Chart of Accounts'!$B$2:$B$57,MATCH($H848,'Chart of Accounts'!$A$2:$A$57,0)),""))</f>
        <v/>
      </c>
      <c r="K848" s="0" t="str">
        <f aca="false">IF($F848="","",IFERROR(INDEX('Chart of Accounts'!$B$2:$B$57,MATCH($F848,'Chart of Accounts'!$A$2:$A$57,0)),""))</f>
        <v/>
      </c>
    </row>
    <row r="849" customFormat="false" ht="15" hidden="false" customHeight="false" outlineLevel="0" collapsed="false">
      <c r="A849" s="40"/>
      <c r="B849" s="22"/>
      <c r="C849" s="41"/>
      <c r="D849" s="22"/>
      <c r="E849" s="22"/>
      <c r="F849" s="22"/>
      <c r="G849" s="22"/>
      <c r="H849" s="0" t="str">
        <f aca="false">IF($A849="","",IF($D849="","9999 Uncategorized",$D849))</f>
        <v/>
      </c>
      <c r="I849" s="0" t="str">
        <f aca="false">IF($H849="","",IFERROR(INDEX('Chart of Accounts'!$C$2:$C$57,MATCH($H849,'Chart of Accounts'!$A$2:$A$57,0)),""))</f>
        <v/>
      </c>
      <c r="J849" s="0" t="str">
        <f aca="false">IF($H849="","",IFERROR(INDEX('Chart of Accounts'!$B$2:$B$57,MATCH($H849,'Chart of Accounts'!$A$2:$A$57,0)),""))</f>
        <v/>
      </c>
      <c r="K849" s="0" t="str">
        <f aca="false">IF($F849="","",IFERROR(INDEX('Chart of Accounts'!$B$2:$B$57,MATCH($F849,'Chart of Accounts'!$A$2:$A$57,0)),""))</f>
        <v/>
      </c>
    </row>
    <row r="850" customFormat="false" ht="15" hidden="false" customHeight="false" outlineLevel="0" collapsed="false">
      <c r="A850" s="40"/>
      <c r="B850" s="22"/>
      <c r="C850" s="41"/>
      <c r="D850" s="22"/>
      <c r="E850" s="22"/>
      <c r="F850" s="22"/>
      <c r="G850" s="22"/>
      <c r="H850" s="0" t="str">
        <f aca="false">IF($A850="","",IF($D850="","9999 Uncategorized",$D850))</f>
        <v/>
      </c>
      <c r="I850" s="0" t="str">
        <f aca="false">IF($H850="","",IFERROR(INDEX('Chart of Accounts'!$C$2:$C$57,MATCH($H850,'Chart of Accounts'!$A$2:$A$57,0)),""))</f>
        <v/>
      </c>
      <c r="J850" s="0" t="str">
        <f aca="false">IF($H850="","",IFERROR(INDEX('Chart of Accounts'!$B$2:$B$57,MATCH($H850,'Chart of Accounts'!$A$2:$A$57,0)),""))</f>
        <v/>
      </c>
      <c r="K850" s="0" t="str">
        <f aca="false">IF($F850="","",IFERROR(INDEX('Chart of Accounts'!$B$2:$B$57,MATCH($F850,'Chart of Accounts'!$A$2:$A$57,0)),""))</f>
        <v/>
      </c>
    </row>
    <row r="851" customFormat="false" ht="15" hidden="false" customHeight="false" outlineLevel="0" collapsed="false">
      <c r="A851" s="40"/>
      <c r="B851" s="22"/>
      <c r="C851" s="41"/>
      <c r="D851" s="22"/>
      <c r="E851" s="22"/>
      <c r="F851" s="22"/>
      <c r="G851" s="22"/>
      <c r="H851" s="0" t="str">
        <f aca="false">IF($A851="","",IF($D851="","9999 Uncategorized",$D851))</f>
        <v/>
      </c>
      <c r="I851" s="0" t="str">
        <f aca="false">IF($H851="","",IFERROR(INDEX('Chart of Accounts'!$C$2:$C$57,MATCH($H851,'Chart of Accounts'!$A$2:$A$57,0)),""))</f>
        <v/>
      </c>
      <c r="J851" s="0" t="str">
        <f aca="false">IF($H851="","",IFERROR(INDEX('Chart of Accounts'!$B$2:$B$57,MATCH($H851,'Chart of Accounts'!$A$2:$A$57,0)),""))</f>
        <v/>
      </c>
      <c r="K851" s="0" t="str">
        <f aca="false">IF($F851="","",IFERROR(INDEX('Chart of Accounts'!$B$2:$B$57,MATCH($F851,'Chart of Accounts'!$A$2:$A$57,0)),""))</f>
        <v/>
      </c>
    </row>
    <row r="852" customFormat="false" ht="15" hidden="false" customHeight="false" outlineLevel="0" collapsed="false">
      <c r="A852" s="40"/>
      <c r="B852" s="22"/>
      <c r="C852" s="41"/>
      <c r="D852" s="22"/>
      <c r="E852" s="22"/>
      <c r="F852" s="22"/>
      <c r="G852" s="22"/>
      <c r="H852" s="0" t="str">
        <f aca="false">IF($A852="","",IF($D852="","9999 Uncategorized",$D852))</f>
        <v/>
      </c>
      <c r="I852" s="0" t="str">
        <f aca="false">IF($H852="","",IFERROR(INDEX('Chart of Accounts'!$C$2:$C$57,MATCH($H852,'Chart of Accounts'!$A$2:$A$57,0)),""))</f>
        <v/>
      </c>
      <c r="J852" s="0" t="str">
        <f aca="false">IF($H852="","",IFERROR(INDEX('Chart of Accounts'!$B$2:$B$57,MATCH($H852,'Chart of Accounts'!$A$2:$A$57,0)),""))</f>
        <v/>
      </c>
      <c r="K852" s="0" t="str">
        <f aca="false">IF($F852="","",IFERROR(INDEX('Chart of Accounts'!$B$2:$B$57,MATCH($F852,'Chart of Accounts'!$A$2:$A$57,0)),""))</f>
        <v/>
      </c>
    </row>
    <row r="853" customFormat="false" ht="15" hidden="false" customHeight="false" outlineLevel="0" collapsed="false">
      <c r="A853" s="40"/>
      <c r="B853" s="22"/>
      <c r="C853" s="41"/>
      <c r="D853" s="22"/>
      <c r="E853" s="22"/>
      <c r="F853" s="22"/>
      <c r="G853" s="22"/>
      <c r="H853" s="0" t="str">
        <f aca="false">IF($A853="","",IF($D853="","9999 Uncategorized",$D853))</f>
        <v/>
      </c>
      <c r="I853" s="0" t="str">
        <f aca="false">IF($H853="","",IFERROR(INDEX('Chart of Accounts'!$C$2:$C$57,MATCH($H853,'Chart of Accounts'!$A$2:$A$57,0)),""))</f>
        <v/>
      </c>
      <c r="J853" s="0" t="str">
        <f aca="false">IF($H853="","",IFERROR(INDEX('Chart of Accounts'!$B$2:$B$57,MATCH($H853,'Chart of Accounts'!$A$2:$A$57,0)),""))</f>
        <v/>
      </c>
      <c r="K853" s="0" t="str">
        <f aca="false">IF($F853="","",IFERROR(INDEX('Chart of Accounts'!$B$2:$B$57,MATCH($F853,'Chart of Accounts'!$A$2:$A$57,0)),""))</f>
        <v/>
      </c>
    </row>
    <row r="854" customFormat="false" ht="15" hidden="false" customHeight="false" outlineLevel="0" collapsed="false">
      <c r="A854" s="40"/>
      <c r="B854" s="22"/>
      <c r="C854" s="41"/>
      <c r="D854" s="22"/>
      <c r="E854" s="22"/>
      <c r="F854" s="22"/>
      <c r="G854" s="22"/>
      <c r="H854" s="0" t="str">
        <f aca="false">IF($A854="","",IF($D854="","9999 Uncategorized",$D854))</f>
        <v/>
      </c>
      <c r="I854" s="0" t="str">
        <f aca="false">IF($H854="","",IFERROR(INDEX('Chart of Accounts'!$C$2:$C$57,MATCH($H854,'Chart of Accounts'!$A$2:$A$57,0)),""))</f>
        <v/>
      </c>
      <c r="J854" s="0" t="str">
        <f aca="false">IF($H854="","",IFERROR(INDEX('Chart of Accounts'!$B$2:$B$57,MATCH($H854,'Chart of Accounts'!$A$2:$A$57,0)),""))</f>
        <v/>
      </c>
      <c r="K854" s="0" t="str">
        <f aca="false">IF($F854="","",IFERROR(INDEX('Chart of Accounts'!$B$2:$B$57,MATCH($F854,'Chart of Accounts'!$A$2:$A$57,0)),""))</f>
        <v/>
      </c>
    </row>
    <row r="855" customFormat="false" ht="15" hidden="false" customHeight="false" outlineLevel="0" collapsed="false">
      <c r="A855" s="40"/>
      <c r="B855" s="22"/>
      <c r="C855" s="41"/>
      <c r="D855" s="22"/>
      <c r="E855" s="22"/>
      <c r="F855" s="22"/>
      <c r="G855" s="22"/>
      <c r="H855" s="0" t="str">
        <f aca="false">IF($A855="","",IF($D855="","9999 Uncategorized",$D855))</f>
        <v/>
      </c>
      <c r="I855" s="0" t="str">
        <f aca="false">IF($H855="","",IFERROR(INDEX('Chart of Accounts'!$C$2:$C$57,MATCH($H855,'Chart of Accounts'!$A$2:$A$57,0)),""))</f>
        <v/>
      </c>
      <c r="J855" s="0" t="str">
        <f aca="false">IF($H855="","",IFERROR(INDEX('Chart of Accounts'!$B$2:$B$57,MATCH($H855,'Chart of Accounts'!$A$2:$A$57,0)),""))</f>
        <v/>
      </c>
      <c r="K855" s="0" t="str">
        <f aca="false">IF($F855="","",IFERROR(INDEX('Chart of Accounts'!$B$2:$B$57,MATCH($F855,'Chart of Accounts'!$A$2:$A$57,0)),""))</f>
        <v/>
      </c>
    </row>
    <row r="856" customFormat="false" ht="15" hidden="false" customHeight="false" outlineLevel="0" collapsed="false">
      <c r="A856" s="40"/>
      <c r="B856" s="22"/>
      <c r="C856" s="41"/>
      <c r="D856" s="22"/>
      <c r="E856" s="22"/>
      <c r="F856" s="22"/>
      <c r="G856" s="22"/>
      <c r="H856" s="0" t="str">
        <f aca="false">IF($A856="","",IF($D856="","9999 Uncategorized",$D856))</f>
        <v/>
      </c>
      <c r="I856" s="0" t="str">
        <f aca="false">IF($H856="","",IFERROR(INDEX('Chart of Accounts'!$C$2:$C$57,MATCH($H856,'Chart of Accounts'!$A$2:$A$57,0)),""))</f>
        <v/>
      </c>
      <c r="J856" s="0" t="str">
        <f aca="false">IF($H856="","",IFERROR(INDEX('Chart of Accounts'!$B$2:$B$57,MATCH($H856,'Chart of Accounts'!$A$2:$A$57,0)),""))</f>
        <v/>
      </c>
      <c r="K856" s="0" t="str">
        <f aca="false">IF($F856="","",IFERROR(INDEX('Chart of Accounts'!$B$2:$B$57,MATCH($F856,'Chart of Accounts'!$A$2:$A$57,0)),""))</f>
        <v/>
      </c>
    </row>
    <row r="857" customFormat="false" ht="15" hidden="false" customHeight="false" outlineLevel="0" collapsed="false">
      <c r="A857" s="40"/>
      <c r="B857" s="22"/>
      <c r="C857" s="41"/>
      <c r="D857" s="22"/>
      <c r="E857" s="22"/>
      <c r="F857" s="22"/>
      <c r="G857" s="22"/>
      <c r="H857" s="0" t="str">
        <f aca="false">IF($A857="","",IF($D857="","9999 Uncategorized",$D857))</f>
        <v/>
      </c>
      <c r="I857" s="0" t="str">
        <f aca="false">IF($H857="","",IFERROR(INDEX('Chart of Accounts'!$C$2:$C$57,MATCH($H857,'Chart of Accounts'!$A$2:$A$57,0)),""))</f>
        <v/>
      </c>
      <c r="J857" s="0" t="str">
        <f aca="false">IF($H857="","",IFERROR(INDEX('Chart of Accounts'!$B$2:$B$57,MATCH($H857,'Chart of Accounts'!$A$2:$A$57,0)),""))</f>
        <v/>
      </c>
      <c r="K857" s="0" t="str">
        <f aca="false">IF($F857="","",IFERROR(INDEX('Chart of Accounts'!$B$2:$B$57,MATCH($F857,'Chart of Accounts'!$A$2:$A$57,0)),""))</f>
        <v/>
      </c>
    </row>
    <row r="858" customFormat="false" ht="15" hidden="false" customHeight="false" outlineLevel="0" collapsed="false">
      <c r="A858" s="40"/>
      <c r="B858" s="22"/>
      <c r="C858" s="41"/>
      <c r="D858" s="22"/>
      <c r="E858" s="22"/>
      <c r="F858" s="22"/>
      <c r="G858" s="22"/>
      <c r="H858" s="0" t="str">
        <f aca="false">IF($A858="","",IF($D858="","9999 Uncategorized",$D858))</f>
        <v/>
      </c>
      <c r="I858" s="0" t="str">
        <f aca="false">IF($H858="","",IFERROR(INDEX('Chart of Accounts'!$C$2:$C$57,MATCH($H858,'Chart of Accounts'!$A$2:$A$57,0)),""))</f>
        <v/>
      </c>
      <c r="J858" s="0" t="str">
        <f aca="false">IF($H858="","",IFERROR(INDEX('Chart of Accounts'!$B$2:$B$57,MATCH($H858,'Chart of Accounts'!$A$2:$A$57,0)),""))</f>
        <v/>
      </c>
      <c r="K858" s="0" t="str">
        <f aca="false">IF($F858="","",IFERROR(INDEX('Chart of Accounts'!$B$2:$B$57,MATCH($F858,'Chart of Accounts'!$A$2:$A$57,0)),""))</f>
        <v/>
      </c>
    </row>
    <row r="859" customFormat="false" ht="15" hidden="false" customHeight="false" outlineLevel="0" collapsed="false">
      <c r="A859" s="40"/>
      <c r="B859" s="22"/>
      <c r="C859" s="41"/>
      <c r="D859" s="22"/>
      <c r="E859" s="22"/>
      <c r="F859" s="22"/>
      <c r="G859" s="22"/>
      <c r="H859" s="0" t="str">
        <f aca="false">IF($A859="","",IF($D859="","9999 Uncategorized",$D859))</f>
        <v/>
      </c>
      <c r="I859" s="0" t="str">
        <f aca="false">IF($H859="","",IFERROR(INDEX('Chart of Accounts'!$C$2:$C$57,MATCH($H859,'Chart of Accounts'!$A$2:$A$57,0)),""))</f>
        <v/>
      </c>
      <c r="J859" s="0" t="str">
        <f aca="false">IF($H859="","",IFERROR(INDEX('Chart of Accounts'!$B$2:$B$57,MATCH($H859,'Chart of Accounts'!$A$2:$A$57,0)),""))</f>
        <v/>
      </c>
      <c r="K859" s="0" t="str">
        <f aca="false">IF($F859="","",IFERROR(INDEX('Chart of Accounts'!$B$2:$B$57,MATCH($F859,'Chart of Accounts'!$A$2:$A$57,0)),""))</f>
        <v/>
      </c>
    </row>
    <row r="860" customFormat="false" ht="15" hidden="false" customHeight="false" outlineLevel="0" collapsed="false">
      <c r="A860" s="40"/>
      <c r="B860" s="22"/>
      <c r="C860" s="41"/>
      <c r="D860" s="22"/>
      <c r="E860" s="22"/>
      <c r="F860" s="22"/>
      <c r="G860" s="22"/>
      <c r="H860" s="0" t="str">
        <f aca="false">IF($A860="","",IF($D860="","9999 Uncategorized",$D860))</f>
        <v/>
      </c>
      <c r="I860" s="0" t="str">
        <f aca="false">IF($H860="","",IFERROR(INDEX('Chart of Accounts'!$C$2:$C$57,MATCH($H860,'Chart of Accounts'!$A$2:$A$57,0)),""))</f>
        <v/>
      </c>
      <c r="J860" s="0" t="str">
        <f aca="false">IF($H860="","",IFERROR(INDEX('Chart of Accounts'!$B$2:$B$57,MATCH($H860,'Chart of Accounts'!$A$2:$A$57,0)),""))</f>
        <v/>
      </c>
      <c r="K860" s="0" t="str">
        <f aca="false">IF($F860="","",IFERROR(INDEX('Chart of Accounts'!$B$2:$B$57,MATCH($F860,'Chart of Accounts'!$A$2:$A$57,0)),""))</f>
        <v/>
      </c>
    </row>
    <row r="861" customFormat="false" ht="15" hidden="false" customHeight="false" outlineLevel="0" collapsed="false">
      <c r="A861" s="40"/>
      <c r="B861" s="22"/>
      <c r="C861" s="41"/>
      <c r="D861" s="22"/>
      <c r="E861" s="22"/>
      <c r="F861" s="22"/>
      <c r="G861" s="22"/>
      <c r="H861" s="0" t="str">
        <f aca="false">IF($A861="","",IF($D861="","9999 Uncategorized",$D861))</f>
        <v/>
      </c>
      <c r="I861" s="0" t="str">
        <f aca="false">IF($H861="","",IFERROR(INDEX('Chart of Accounts'!$C$2:$C$57,MATCH($H861,'Chart of Accounts'!$A$2:$A$57,0)),""))</f>
        <v/>
      </c>
      <c r="J861" s="0" t="str">
        <f aca="false">IF($H861="","",IFERROR(INDEX('Chart of Accounts'!$B$2:$B$57,MATCH($H861,'Chart of Accounts'!$A$2:$A$57,0)),""))</f>
        <v/>
      </c>
      <c r="K861" s="0" t="str">
        <f aca="false">IF($F861="","",IFERROR(INDEX('Chart of Accounts'!$B$2:$B$57,MATCH($F861,'Chart of Accounts'!$A$2:$A$57,0)),""))</f>
        <v/>
      </c>
    </row>
    <row r="862" customFormat="false" ht="15" hidden="false" customHeight="false" outlineLevel="0" collapsed="false">
      <c r="A862" s="40"/>
      <c r="B862" s="22"/>
      <c r="C862" s="41"/>
      <c r="D862" s="22"/>
      <c r="E862" s="22"/>
      <c r="F862" s="22"/>
      <c r="G862" s="22"/>
      <c r="H862" s="0" t="str">
        <f aca="false">IF($A862="","",IF($D862="","9999 Uncategorized",$D862))</f>
        <v/>
      </c>
      <c r="I862" s="0" t="str">
        <f aca="false">IF($H862="","",IFERROR(INDEX('Chart of Accounts'!$C$2:$C$57,MATCH($H862,'Chart of Accounts'!$A$2:$A$57,0)),""))</f>
        <v/>
      </c>
      <c r="J862" s="0" t="str">
        <f aca="false">IF($H862="","",IFERROR(INDEX('Chart of Accounts'!$B$2:$B$57,MATCH($H862,'Chart of Accounts'!$A$2:$A$57,0)),""))</f>
        <v/>
      </c>
      <c r="K862" s="0" t="str">
        <f aca="false">IF($F862="","",IFERROR(INDEX('Chart of Accounts'!$B$2:$B$57,MATCH($F862,'Chart of Accounts'!$A$2:$A$57,0)),""))</f>
        <v/>
      </c>
    </row>
    <row r="863" customFormat="false" ht="15" hidden="false" customHeight="false" outlineLevel="0" collapsed="false">
      <c r="A863" s="40"/>
      <c r="B863" s="22"/>
      <c r="C863" s="41"/>
      <c r="D863" s="22"/>
      <c r="E863" s="22"/>
      <c r="F863" s="22"/>
      <c r="G863" s="22"/>
      <c r="H863" s="0" t="str">
        <f aca="false">IF($A863="","",IF($D863="","9999 Uncategorized",$D863))</f>
        <v/>
      </c>
      <c r="I863" s="0" t="str">
        <f aca="false">IF($H863="","",IFERROR(INDEX('Chart of Accounts'!$C$2:$C$57,MATCH($H863,'Chart of Accounts'!$A$2:$A$57,0)),""))</f>
        <v/>
      </c>
      <c r="J863" s="0" t="str">
        <f aca="false">IF($H863="","",IFERROR(INDEX('Chart of Accounts'!$B$2:$B$57,MATCH($H863,'Chart of Accounts'!$A$2:$A$57,0)),""))</f>
        <v/>
      </c>
      <c r="K863" s="0" t="str">
        <f aca="false">IF($F863="","",IFERROR(INDEX('Chart of Accounts'!$B$2:$B$57,MATCH($F863,'Chart of Accounts'!$A$2:$A$57,0)),""))</f>
        <v/>
      </c>
    </row>
    <row r="864" customFormat="false" ht="15" hidden="false" customHeight="false" outlineLevel="0" collapsed="false">
      <c r="A864" s="40"/>
      <c r="B864" s="22"/>
      <c r="C864" s="41"/>
      <c r="D864" s="22"/>
      <c r="E864" s="22"/>
      <c r="F864" s="22"/>
      <c r="G864" s="22"/>
      <c r="H864" s="0" t="str">
        <f aca="false">IF($A864="","",IF($D864="","9999 Uncategorized",$D864))</f>
        <v/>
      </c>
      <c r="I864" s="0" t="str">
        <f aca="false">IF($H864="","",IFERROR(INDEX('Chart of Accounts'!$C$2:$C$57,MATCH($H864,'Chart of Accounts'!$A$2:$A$57,0)),""))</f>
        <v/>
      </c>
      <c r="J864" s="0" t="str">
        <f aca="false">IF($H864="","",IFERROR(INDEX('Chart of Accounts'!$B$2:$B$57,MATCH($H864,'Chart of Accounts'!$A$2:$A$57,0)),""))</f>
        <v/>
      </c>
      <c r="K864" s="0" t="str">
        <f aca="false">IF($F864="","",IFERROR(INDEX('Chart of Accounts'!$B$2:$B$57,MATCH($F864,'Chart of Accounts'!$A$2:$A$57,0)),""))</f>
        <v/>
      </c>
    </row>
    <row r="865" customFormat="false" ht="15" hidden="false" customHeight="false" outlineLevel="0" collapsed="false">
      <c r="A865" s="40"/>
      <c r="B865" s="22"/>
      <c r="C865" s="41"/>
      <c r="D865" s="22"/>
      <c r="E865" s="22"/>
      <c r="F865" s="22"/>
      <c r="G865" s="22"/>
      <c r="H865" s="0" t="str">
        <f aca="false">IF($A865="","",IF($D865="","9999 Uncategorized",$D865))</f>
        <v/>
      </c>
      <c r="I865" s="0" t="str">
        <f aca="false">IF($H865="","",IFERROR(INDEX('Chart of Accounts'!$C$2:$C$57,MATCH($H865,'Chart of Accounts'!$A$2:$A$57,0)),""))</f>
        <v/>
      </c>
      <c r="J865" s="0" t="str">
        <f aca="false">IF($H865="","",IFERROR(INDEX('Chart of Accounts'!$B$2:$B$57,MATCH($H865,'Chart of Accounts'!$A$2:$A$57,0)),""))</f>
        <v/>
      </c>
      <c r="K865" s="0" t="str">
        <f aca="false">IF($F865="","",IFERROR(INDEX('Chart of Accounts'!$B$2:$B$57,MATCH($F865,'Chart of Accounts'!$A$2:$A$57,0)),""))</f>
        <v/>
      </c>
    </row>
    <row r="866" customFormat="false" ht="15" hidden="false" customHeight="false" outlineLevel="0" collapsed="false">
      <c r="A866" s="40"/>
      <c r="B866" s="22"/>
      <c r="C866" s="41"/>
      <c r="D866" s="22"/>
      <c r="E866" s="22"/>
      <c r="F866" s="22"/>
      <c r="G866" s="22"/>
      <c r="H866" s="0" t="str">
        <f aca="false">IF($A866="","",IF($D866="","9999 Uncategorized",$D866))</f>
        <v/>
      </c>
      <c r="I866" s="0" t="str">
        <f aca="false">IF($H866="","",IFERROR(INDEX('Chart of Accounts'!$C$2:$C$57,MATCH($H866,'Chart of Accounts'!$A$2:$A$57,0)),""))</f>
        <v/>
      </c>
      <c r="J866" s="0" t="str">
        <f aca="false">IF($H866="","",IFERROR(INDEX('Chart of Accounts'!$B$2:$B$57,MATCH($H866,'Chart of Accounts'!$A$2:$A$57,0)),""))</f>
        <v/>
      </c>
      <c r="K866" s="0" t="str">
        <f aca="false">IF($F866="","",IFERROR(INDEX('Chart of Accounts'!$B$2:$B$57,MATCH($F866,'Chart of Accounts'!$A$2:$A$57,0)),""))</f>
        <v/>
      </c>
    </row>
    <row r="867" customFormat="false" ht="15" hidden="false" customHeight="false" outlineLevel="0" collapsed="false">
      <c r="A867" s="40"/>
      <c r="B867" s="22"/>
      <c r="C867" s="41"/>
      <c r="D867" s="22"/>
      <c r="E867" s="22"/>
      <c r="F867" s="22"/>
      <c r="G867" s="22"/>
      <c r="H867" s="0" t="str">
        <f aca="false">IF($A867="","",IF($D867="","9999 Uncategorized",$D867))</f>
        <v/>
      </c>
      <c r="I867" s="0" t="str">
        <f aca="false">IF($H867="","",IFERROR(INDEX('Chart of Accounts'!$C$2:$C$57,MATCH($H867,'Chart of Accounts'!$A$2:$A$57,0)),""))</f>
        <v/>
      </c>
      <c r="J867" s="0" t="str">
        <f aca="false">IF($H867="","",IFERROR(INDEX('Chart of Accounts'!$B$2:$B$57,MATCH($H867,'Chart of Accounts'!$A$2:$A$57,0)),""))</f>
        <v/>
      </c>
      <c r="K867" s="0" t="str">
        <f aca="false">IF($F867="","",IFERROR(INDEX('Chart of Accounts'!$B$2:$B$57,MATCH($F867,'Chart of Accounts'!$A$2:$A$57,0)),""))</f>
        <v/>
      </c>
    </row>
    <row r="868" customFormat="false" ht="15" hidden="false" customHeight="false" outlineLevel="0" collapsed="false">
      <c r="A868" s="40"/>
      <c r="B868" s="22"/>
      <c r="C868" s="41"/>
      <c r="D868" s="22"/>
      <c r="E868" s="22"/>
      <c r="F868" s="22"/>
      <c r="G868" s="22"/>
      <c r="H868" s="0" t="str">
        <f aca="false">IF($A868="","",IF($D868="","9999 Uncategorized",$D868))</f>
        <v/>
      </c>
      <c r="I868" s="0" t="str">
        <f aca="false">IF($H868="","",IFERROR(INDEX('Chart of Accounts'!$C$2:$C$57,MATCH($H868,'Chart of Accounts'!$A$2:$A$57,0)),""))</f>
        <v/>
      </c>
      <c r="J868" s="0" t="str">
        <f aca="false">IF($H868="","",IFERROR(INDEX('Chart of Accounts'!$B$2:$B$57,MATCH($H868,'Chart of Accounts'!$A$2:$A$57,0)),""))</f>
        <v/>
      </c>
      <c r="K868" s="0" t="str">
        <f aca="false">IF($F868="","",IFERROR(INDEX('Chart of Accounts'!$B$2:$B$57,MATCH($F868,'Chart of Accounts'!$A$2:$A$57,0)),""))</f>
        <v/>
      </c>
    </row>
    <row r="869" customFormat="false" ht="15" hidden="false" customHeight="false" outlineLevel="0" collapsed="false">
      <c r="A869" s="40"/>
      <c r="B869" s="22"/>
      <c r="C869" s="41"/>
      <c r="D869" s="22"/>
      <c r="E869" s="22"/>
      <c r="F869" s="22"/>
      <c r="G869" s="22"/>
      <c r="H869" s="0" t="str">
        <f aca="false">IF($A869="","",IF($D869="","9999 Uncategorized",$D869))</f>
        <v/>
      </c>
      <c r="I869" s="0" t="str">
        <f aca="false">IF($H869="","",IFERROR(INDEX('Chart of Accounts'!$C$2:$C$57,MATCH($H869,'Chart of Accounts'!$A$2:$A$57,0)),""))</f>
        <v/>
      </c>
      <c r="J869" s="0" t="str">
        <f aca="false">IF($H869="","",IFERROR(INDEX('Chart of Accounts'!$B$2:$B$57,MATCH($H869,'Chart of Accounts'!$A$2:$A$57,0)),""))</f>
        <v/>
      </c>
      <c r="K869" s="0" t="str">
        <f aca="false">IF($F869="","",IFERROR(INDEX('Chart of Accounts'!$B$2:$B$57,MATCH($F869,'Chart of Accounts'!$A$2:$A$57,0)),""))</f>
        <v/>
      </c>
    </row>
    <row r="870" customFormat="false" ht="15" hidden="false" customHeight="false" outlineLevel="0" collapsed="false">
      <c r="A870" s="40"/>
      <c r="B870" s="22"/>
      <c r="C870" s="41"/>
      <c r="D870" s="22"/>
      <c r="E870" s="22"/>
      <c r="F870" s="22"/>
      <c r="G870" s="22"/>
      <c r="H870" s="0" t="str">
        <f aca="false">IF($A870="","",IF($D870="","9999 Uncategorized",$D870))</f>
        <v/>
      </c>
      <c r="I870" s="0" t="str">
        <f aca="false">IF($H870="","",IFERROR(INDEX('Chart of Accounts'!$C$2:$C$57,MATCH($H870,'Chart of Accounts'!$A$2:$A$57,0)),""))</f>
        <v/>
      </c>
      <c r="J870" s="0" t="str">
        <f aca="false">IF($H870="","",IFERROR(INDEX('Chart of Accounts'!$B$2:$B$57,MATCH($H870,'Chart of Accounts'!$A$2:$A$57,0)),""))</f>
        <v/>
      </c>
      <c r="K870" s="0" t="str">
        <f aca="false">IF($F870="","",IFERROR(INDEX('Chart of Accounts'!$B$2:$B$57,MATCH($F870,'Chart of Accounts'!$A$2:$A$57,0)),""))</f>
        <v/>
      </c>
    </row>
    <row r="871" customFormat="false" ht="15" hidden="false" customHeight="false" outlineLevel="0" collapsed="false">
      <c r="A871" s="40"/>
      <c r="B871" s="22"/>
      <c r="C871" s="41"/>
      <c r="D871" s="22"/>
      <c r="E871" s="22"/>
      <c r="F871" s="22"/>
      <c r="G871" s="22"/>
      <c r="H871" s="0" t="str">
        <f aca="false">IF($A871="","",IF($D871="","9999 Uncategorized",$D871))</f>
        <v/>
      </c>
      <c r="I871" s="0" t="str">
        <f aca="false">IF($H871="","",IFERROR(INDEX('Chart of Accounts'!$C$2:$C$57,MATCH($H871,'Chart of Accounts'!$A$2:$A$57,0)),""))</f>
        <v/>
      </c>
      <c r="J871" s="0" t="str">
        <f aca="false">IF($H871="","",IFERROR(INDEX('Chart of Accounts'!$B$2:$B$57,MATCH($H871,'Chart of Accounts'!$A$2:$A$57,0)),""))</f>
        <v/>
      </c>
      <c r="K871" s="0" t="str">
        <f aca="false">IF($F871="","",IFERROR(INDEX('Chart of Accounts'!$B$2:$B$57,MATCH($F871,'Chart of Accounts'!$A$2:$A$57,0)),""))</f>
        <v/>
      </c>
    </row>
    <row r="872" customFormat="false" ht="15" hidden="false" customHeight="false" outlineLevel="0" collapsed="false">
      <c r="A872" s="40"/>
      <c r="B872" s="22"/>
      <c r="C872" s="41"/>
      <c r="D872" s="22"/>
      <c r="E872" s="22"/>
      <c r="F872" s="22"/>
      <c r="G872" s="22"/>
      <c r="H872" s="0" t="str">
        <f aca="false">IF($A872="","",IF($D872="","9999 Uncategorized",$D872))</f>
        <v/>
      </c>
      <c r="I872" s="0" t="str">
        <f aca="false">IF($H872="","",IFERROR(INDEX('Chart of Accounts'!$C$2:$C$57,MATCH($H872,'Chart of Accounts'!$A$2:$A$57,0)),""))</f>
        <v/>
      </c>
      <c r="J872" s="0" t="str">
        <f aca="false">IF($H872="","",IFERROR(INDEX('Chart of Accounts'!$B$2:$B$57,MATCH($H872,'Chart of Accounts'!$A$2:$A$57,0)),""))</f>
        <v/>
      </c>
      <c r="K872" s="0" t="str">
        <f aca="false">IF($F872="","",IFERROR(INDEX('Chart of Accounts'!$B$2:$B$57,MATCH($F872,'Chart of Accounts'!$A$2:$A$57,0)),""))</f>
        <v/>
      </c>
    </row>
    <row r="873" customFormat="false" ht="15" hidden="false" customHeight="false" outlineLevel="0" collapsed="false">
      <c r="A873" s="40"/>
      <c r="B873" s="22"/>
      <c r="C873" s="41"/>
      <c r="D873" s="22"/>
      <c r="E873" s="22"/>
      <c r="F873" s="22"/>
      <c r="G873" s="22"/>
      <c r="H873" s="0" t="str">
        <f aca="false">IF($A873="","",IF($D873="","9999 Uncategorized",$D873))</f>
        <v/>
      </c>
      <c r="I873" s="0" t="str">
        <f aca="false">IF($H873="","",IFERROR(INDEX('Chart of Accounts'!$C$2:$C$57,MATCH($H873,'Chart of Accounts'!$A$2:$A$57,0)),""))</f>
        <v/>
      </c>
      <c r="J873" s="0" t="str">
        <f aca="false">IF($H873="","",IFERROR(INDEX('Chart of Accounts'!$B$2:$B$57,MATCH($H873,'Chart of Accounts'!$A$2:$A$57,0)),""))</f>
        <v/>
      </c>
      <c r="K873" s="0" t="str">
        <f aca="false">IF($F873="","",IFERROR(INDEX('Chart of Accounts'!$B$2:$B$57,MATCH($F873,'Chart of Accounts'!$A$2:$A$57,0)),""))</f>
        <v/>
      </c>
    </row>
    <row r="874" customFormat="false" ht="15" hidden="false" customHeight="false" outlineLevel="0" collapsed="false">
      <c r="A874" s="40"/>
      <c r="B874" s="22"/>
      <c r="C874" s="41"/>
      <c r="D874" s="22"/>
      <c r="E874" s="22"/>
      <c r="F874" s="22"/>
      <c r="G874" s="22"/>
      <c r="H874" s="0" t="str">
        <f aca="false">IF($A874="","",IF($D874="","9999 Uncategorized",$D874))</f>
        <v/>
      </c>
      <c r="I874" s="0" t="str">
        <f aca="false">IF($H874="","",IFERROR(INDEX('Chart of Accounts'!$C$2:$C$57,MATCH($H874,'Chart of Accounts'!$A$2:$A$57,0)),""))</f>
        <v/>
      </c>
      <c r="J874" s="0" t="str">
        <f aca="false">IF($H874="","",IFERROR(INDEX('Chart of Accounts'!$B$2:$B$57,MATCH($H874,'Chart of Accounts'!$A$2:$A$57,0)),""))</f>
        <v/>
      </c>
      <c r="K874" s="0" t="str">
        <f aca="false">IF($F874="","",IFERROR(INDEX('Chart of Accounts'!$B$2:$B$57,MATCH($F874,'Chart of Accounts'!$A$2:$A$57,0)),""))</f>
        <v/>
      </c>
    </row>
    <row r="875" customFormat="false" ht="15" hidden="false" customHeight="false" outlineLevel="0" collapsed="false">
      <c r="A875" s="40"/>
      <c r="B875" s="22"/>
      <c r="C875" s="41"/>
      <c r="D875" s="22"/>
      <c r="E875" s="22"/>
      <c r="F875" s="22"/>
      <c r="G875" s="22"/>
      <c r="H875" s="0" t="str">
        <f aca="false">IF($A875="","",IF($D875="","9999 Uncategorized",$D875))</f>
        <v/>
      </c>
      <c r="I875" s="0" t="str">
        <f aca="false">IF($H875="","",IFERROR(INDEX('Chart of Accounts'!$C$2:$C$57,MATCH($H875,'Chart of Accounts'!$A$2:$A$57,0)),""))</f>
        <v/>
      </c>
      <c r="J875" s="0" t="str">
        <f aca="false">IF($H875="","",IFERROR(INDEX('Chart of Accounts'!$B$2:$B$57,MATCH($H875,'Chart of Accounts'!$A$2:$A$57,0)),""))</f>
        <v/>
      </c>
      <c r="K875" s="0" t="str">
        <f aca="false">IF($F875="","",IFERROR(INDEX('Chart of Accounts'!$B$2:$B$57,MATCH($F875,'Chart of Accounts'!$A$2:$A$57,0)),""))</f>
        <v/>
      </c>
    </row>
    <row r="876" customFormat="false" ht="15" hidden="false" customHeight="false" outlineLevel="0" collapsed="false">
      <c r="A876" s="40"/>
      <c r="B876" s="22"/>
      <c r="C876" s="41"/>
      <c r="D876" s="22"/>
      <c r="E876" s="22"/>
      <c r="F876" s="22"/>
      <c r="G876" s="22"/>
      <c r="H876" s="0" t="str">
        <f aca="false">IF($A876="","",IF($D876="","9999 Uncategorized",$D876))</f>
        <v/>
      </c>
      <c r="I876" s="0" t="str">
        <f aca="false">IF($H876="","",IFERROR(INDEX('Chart of Accounts'!$C$2:$C$57,MATCH($H876,'Chart of Accounts'!$A$2:$A$57,0)),""))</f>
        <v/>
      </c>
      <c r="J876" s="0" t="str">
        <f aca="false">IF($H876="","",IFERROR(INDEX('Chart of Accounts'!$B$2:$B$57,MATCH($H876,'Chart of Accounts'!$A$2:$A$57,0)),""))</f>
        <v/>
      </c>
      <c r="K876" s="0" t="str">
        <f aca="false">IF($F876="","",IFERROR(INDEX('Chart of Accounts'!$B$2:$B$57,MATCH($F876,'Chart of Accounts'!$A$2:$A$57,0)),""))</f>
        <v/>
      </c>
    </row>
    <row r="877" customFormat="false" ht="15" hidden="false" customHeight="false" outlineLevel="0" collapsed="false">
      <c r="A877" s="40"/>
      <c r="B877" s="22"/>
      <c r="C877" s="41"/>
      <c r="D877" s="22"/>
      <c r="E877" s="22"/>
      <c r="F877" s="22"/>
      <c r="G877" s="22"/>
      <c r="H877" s="0" t="str">
        <f aca="false">IF($A877="","",IF($D877="","9999 Uncategorized",$D877))</f>
        <v/>
      </c>
      <c r="I877" s="0" t="str">
        <f aca="false">IF($H877="","",IFERROR(INDEX('Chart of Accounts'!$C$2:$C$57,MATCH($H877,'Chart of Accounts'!$A$2:$A$57,0)),""))</f>
        <v/>
      </c>
      <c r="J877" s="0" t="str">
        <f aca="false">IF($H877="","",IFERROR(INDEX('Chart of Accounts'!$B$2:$B$57,MATCH($H877,'Chart of Accounts'!$A$2:$A$57,0)),""))</f>
        <v/>
      </c>
      <c r="K877" s="0" t="str">
        <f aca="false">IF($F877="","",IFERROR(INDEX('Chart of Accounts'!$B$2:$B$57,MATCH($F877,'Chart of Accounts'!$A$2:$A$57,0)),""))</f>
        <v/>
      </c>
    </row>
    <row r="878" customFormat="false" ht="15" hidden="false" customHeight="false" outlineLevel="0" collapsed="false">
      <c r="A878" s="40"/>
      <c r="B878" s="22"/>
      <c r="C878" s="41"/>
      <c r="D878" s="22"/>
      <c r="E878" s="22"/>
      <c r="F878" s="22"/>
      <c r="G878" s="22"/>
      <c r="H878" s="0" t="str">
        <f aca="false">IF($A878="","",IF($D878="","9999 Uncategorized",$D878))</f>
        <v/>
      </c>
      <c r="I878" s="0" t="str">
        <f aca="false">IF($H878="","",IFERROR(INDEX('Chart of Accounts'!$C$2:$C$57,MATCH($H878,'Chart of Accounts'!$A$2:$A$57,0)),""))</f>
        <v/>
      </c>
      <c r="J878" s="0" t="str">
        <f aca="false">IF($H878="","",IFERROR(INDEX('Chart of Accounts'!$B$2:$B$57,MATCH($H878,'Chart of Accounts'!$A$2:$A$57,0)),""))</f>
        <v/>
      </c>
      <c r="K878" s="0" t="str">
        <f aca="false">IF($F878="","",IFERROR(INDEX('Chart of Accounts'!$B$2:$B$57,MATCH($F878,'Chart of Accounts'!$A$2:$A$57,0)),""))</f>
        <v/>
      </c>
    </row>
    <row r="879" customFormat="false" ht="15" hidden="false" customHeight="false" outlineLevel="0" collapsed="false">
      <c r="A879" s="40"/>
      <c r="B879" s="22"/>
      <c r="C879" s="41"/>
      <c r="D879" s="22"/>
      <c r="E879" s="22"/>
      <c r="F879" s="22"/>
      <c r="G879" s="22"/>
      <c r="H879" s="0" t="str">
        <f aca="false">IF($A879="","",IF($D879="","9999 Uncategorized",$D879))</f>
        <v/>
      </c>
      <c r="I879" s="0" t="str">
        <f aca="false">IF($H879="","",IFERROR(INDEX('Chart of Accounts'!$C$2:$C$57,MATCH($H879,'Chart of Accounts'!$A$2:$A$57,0)),""))</f>
        <v/>
      </c>
      <c r="J879" s="0" t="str">
        <f aca="false">IF($H879="","",IFERROR(INDEX('Chart of Accounts'!$B$2:$B$57,MATCH($H879,'Chart of Accounts'!$A$2:$A$57,0)),""))</f>
        <v/>
      </c>
      <c r="K879" s="0" t="str">
        <f aca="false">IF($F879="","",IFERROR(INDEX('Chart of Accounts'!$B$2:$B$57,MATCH($F879,'Chart of Accounts'!$A$2:$A$57,0)),""))</f>
        <v/>
      </c>
    </row>
    <row r="880" customFormat="false" ht="15" hidden="false" customHeight="false" outlineLevel="0" collapsed="false">
      <c r="A880" s="40"/>
      <c r="B880" s="22"/>
      <c r="C880" s="41"/>
      <c r="D880" s="22"/>
      <c r="E880" s="22"/>
      <c r="F880" s="22"/>
      <c r="G880" s="22"/>
      <c r="H880" s="0" t="str">
        <f aca="false">IF($A880="","",IF($D880="","9999 Uncategorized",$D880))</f>
        <v/>
      </c>
      <c r="I880" s="0" t="str">
        <f aca="false">IF($H880="","",IFERROR(INDEX('Chart of Accounts'!$C$2:$C$57,MATCH($H880,'Chart of Accounts'!$A$2:$A$57,0)),""))</f>
        <v/>
      </c>
      <c r="J880" s="0" t="str">
        <f aca="false">IF($H880="","",IFERROR(INDEX('Chart of Accounts'!$B$2:$B$57,MATCH($H880,'Chart of Accounts'!$A$2:$A$57,0)),""))</f>
        <v/>
      </c>
      <c r="K880" s="0" t="str">
        <f aca="false">IF($F880="","",IFERROR(INDEX('Chart of Accounts'!$B$2:$B$57,MATCH($F880,'Chart of Accounts'!$A$2:$A$57,0)),""))</f>
        <v/>
      </c>
    </row>
    <row r="881" customFormat="false" ht="15" hidden="false" customHeight="false" outlineLevel="0" collapsed="false">
      <c r="A881" s="40"/>
      <c r="B881" s="22"/>
      <c r="C881" s="41"/>
      <c r="D881" s="22"/>
      <c r="E881" s="22"/>
      <c r="F881" s="22"/>
      <c r="G881" s="22"/>
      <c r="H881" s="0" t="str">
        <f aca="false">IF($A881="","",IF($D881="","9999 Uncategorized",$D881))</f>
        <v/>
      </c>
      <c r="I881" s="0" t="str">
        <f aca="false">IF($H881="","",IFERROR(INDEX('Chart of Accounts'!$C$2:$C$57,MATCH($H881,'Chart of Accounts'!$A$2:$A$57,0)),""))</f>
        <v/>
      </c>
      <c r="J881" s="0" t="str">
        <f aca="false">IF($H881="","",IFERROR(INDEX('Chart of Accounts'!$B$2:$B$57,MATCH($H881,'Chart of Accounts'!$A$2:$A$57,0)),""))</f>
        <v/>
      </c>
      <c r="K881" s="0" t="str">
        <f aca="false">IF($F881="","",IFERROR(INDEX('Chart of Accounts'!$B$2:$B$57,MATCH($F881,'Chart of Accounts'!$A$2:$A$57,0)),""))</f>
        <v/>
      </c>
    </row>
    <row r="882" customFormat="false" ht="15" hidden="false" customHeight="false" outlineLevel="0" collapsed="false">
      <c r="A882" s="40"/>
      <c r="B882" s="22"/>
      <c r="C882" s="41"/>
      <c r="D882" s="22"/>
      <c r="E882" s="22"/>
      <c r="F882" s="22"/>
      <c r="G882" s="22"/>
      <c r="H882" s="0" t="str">
        <f aca="false">IF($A882="","",IF($D882="","9999 Uncategorized",$D882))</f>
        <v/>
      </c>
      <c r="I882" s="0" t="str">
        <f aca="false">IF($H882="","",IFERROR(INDEX('Chart of Accounts'!$C$2:$C$57,MATCH($H882,'Chart of Accounts'!$A$2:$A$57,0)),""))</f>
        <v/>
      </c>
      <c r="J882" s="0" t="str">
        <f aca="false">IF($H882="","",IFERROR(INDEX('Chart of Accounts'!$B$2:$B$57,MATCH($H882,'Chart of Accounts'!$A$2:$A$57,0)),""))</f>
        <v/>
      </c>
      <c r="K882" s="0" t="str">
        <f aca="false">IF($F882="","",IFERROR(INDEX('Chart of Accounts'!$B$2:$B$57,MATCH($F882,'Chart of Accounts'!$A$2:$A$57,0)),""))</f>
        <v/>
      </c>
    </row>
    <row r="883" customFormat="false" ht="15" hidden="false" customHeight="false" outlineLevel="0" collapsed="false">
      <c r="A883" s="40"/>
      <c r="B883" s="22"/>
      <c r="C883" s="41"/>
      <c r="D883" s="22"/>
      <c r="E883" s="22"/>
      <c r="F883" s="22"/>
      <c r="G883" s="22"/>
      <c r="H883" s="0" t="str">
        <f aca="false">IF($A883="","",IF($D883="","9999 Uncategorized",$D883))</f>
        <v/>
      </c>
      <c r="I883" s="0" t="str">
        <f aca="false">IF($H883="","",IFERROR(INDEX('Chart of Accounts'!$C$2:$C$57,MATCH($H883,'Chart of Accounts'!$A$2:$A$57,0)),""))</f>
        <v/>
      </c>
      <c r="J883" s="0" t="str">
        <f aca="false">IF($H883="","",IFERROR(INDEX('Chart of Accounts'!$B$2:$B$57,MATCH($H883,'Chart of Accounts'!$A$2:$A$57,0)),""))</f>
        <v/>
      </c>
      <c r="K883" s="0" t="str">
        <f aca="false">IF($F883="","",IFERROR(INDEX('Chart of Accounts'!$B$2:$B$57,MATCH($F883,'Chart of Accounts'!$A$2:$A$57,0)),""))</f>
        <v/>
      </c>
    </row>
    <row r="884" customFormat="false" ht="15" hidden="false" customHeight="false" outlineLevel="0" collapsed="false">
      <c r="A884" s="40"/>
      <c r="B884" s="22"/>
      <c r="C884" s="41"/>
      <c r="D884" s="22"/>
      <c r="E884" s="22"/>
      <c r="F884" s="22"/>
      <c r="G884" s="22"/>
      <c r="H884" s="0" t="str">
        <f aca="false">IF($A884="","",IF($D884="","9999 Uncategorized",$D884))</f>
        <v/>
      </c>
      <c r="I884" s="0" t="str">
        <f aca="false">IF($H884="","",IFERROR(INDEX('Chart of Accounts'!$C$2:$C$57,MATCH($H884,'Chart of Accounts'!$A$2:$A$57,0)),""))</f>
        <v/>
      </c>
      <c r="J884" s="0" t="str">
        <f aca="false">IF($H884="","",IFERROR(INDEX('Chart of Accounts'!$B$2:$B$57,MATCH($H884,'Chart of Accounts'!$A$2:$A$57,0)),""))</f>
        <v/>
      </c>
      <c r="K884" s="0" t="str">
        <f aca="false">IF($F884="","",IFERROR(INDEX('Chart of Accounts'!$B$2:$B$57,MATCH($F884,'Chart of Accounts'!$A$2:$A$57,0)),""))</f>
        <v/>
      </c>
    </row>
    <row r="885" customFormat="false" ht="15" hidden="false" customHeight="false" outlineLevel="0" collapsed="false">
      <c r="A885" s="40"/>
      <c r="B885" s="22"/>
      <c r="C885" s="41"/>
      <c r="D885" s="22"/>
      <c r="E885" s="22"/>
      <c r="F885" s="22"/>
      <c r="G885" s="22"/>
      <c r="H885" s="0" t="str">
        <f aca="false">IF($A885="","",IF($D885="","9999 Uncategorized",$D885))</f>
        <v/>
      </c>
      <c r="I885" s="0" t="str">
        <f aca="false">IF($H885="","",IFERROR(INDEX('Chart of Accounts'!$C$2:$C$57,MATCH($H885,'Chart of Accounts'!$A$2:$A$57,0)),""))</f>
        <v/>
      </c>
      <c r="J885" s="0" t="str">
        <f aca="false">IF($H885="","",IFERROR(INDEX('Chart of Accounts'!$B$2:$B$57,MATCH($H885,'Chart of Accounts'!$A$2:$A$57,0)),""))</f>
        <v/>
      </c>
      <c r="K885" s="0" t="str">
        <f aca="false">IF($F885="","",IFERROR(INDEX('Chart of Accounts'!$B$2:$B$57,MATCH($F885,'Chart of Accounts'!$A$2:$A$57,0)),""))</f>
        <v/>
      </c>
    </row>
    <row r="886" customFormat="false" ht="15" hidden="false" customHeight="false" outlineLevel="0" collapsed="false">
      <c r="A886" s="40"/>
      <c r="B886" s="22"/>
      <c r="C886" s="41"/>
      <c r="D886" s="22"/>
      <c r="E886" s="22"/>
      <c r="F886" s="22"/>
      <c r="G886" s="22"/>
      <c r="H886" s="0" t="str">
        <f aca="false">IF($A886="","",IF($D886="","9999 Uncategorized",$D886))</f>
        <v/>
      </c>
      <c r="I886" s="0" t="str">
        <f aca="false">IF($H886="","",IFERROR(INDEX('Chart of Accounts'!$C$2:$C$57,MATCH($H886,'Chart of Accounts'!$A$2:$A$57,0)),""))</f>
        <v/>
      </c>
      <c r="J886" s="0" t="str">
        <f aca="false">IF($H886="","",IFERROR(INDEX('Chart of Accounts'!$B$2:$B$57,MATCH($H886,'Chart of Accounts'!$A$2:$A$57,0)),""))</f>
        <v/>
      </c>
      <c r="K886" s="0" t="str">
        <f aca="false">IF($F886="","",IFERROR(INDEX('Chart of Accounts'!$B$2:$B$57,MATCH($F886,'Chart of Accounts'!$A$2:$A$57,0)),""))</f>
        <v/>
      </c>
    </row>
    <row r="887" customFormat="false" ht="15" hidden="false" customHeight="false" outlineLevel="0" collapsed="false">
      <c r="A887" s="40"/>
      <c r="B887" s="22"/>
      <c r="C887" s="41"/>
      <c r="D887" s="22"/>
      <c r="E887" s="22"/>
      <c r="F887" s="22"/>
      <c r="G887" s="22"/>
      <c r="H887" s="0" t="str">
        <f aca="false">IF($A887="","",IF($D887="","9999 Uncategorized",$D887))</f>
        <v/>
      </c>
      <c r="I887" s="0" t="str">
        <f aca="false">IF($H887="","",IFERROR(INDEX('Chart of Accounts'!$C$2:$C$57,MATCH($H887,'Chart of Accounts'!$A$2:$A$57,0)),""))</f>
        <v/>
      </c>
      <c r="J887" s="0" t="str">
        <f aca="false">IF($H887="","",IFERROR(INDEX('Chart of Accounts'!$B$2:$B$57,MATCH($H887,'Chart of Accounts'!$A$2:$A$57,0)),""))</f>
        <v/>
      </c>
      <c r="K887" s="0" t="str">
        <f aca="false">IF($F887="","",IFERROR(INDEX('Chart of Accounts'!$B$2:$B$57,MATCH($F887,'Chart of Accounts'!$A$2:$A$57,0)),""))</f>
        <v/>
      </c>
    </row>
    <row r="888" customFormat="false" ht="15" hidden="false" customHeight="false" outlineLevel="0" collapsed="false">
      <c r="A888" s="40"/>
      <c r="B888" s="22"/>
      <c r="C888" s="41"/>
      <c r="D888" s="22"/>
      <c r="E888" s="22"/>
      <c r="F888" s="22"/>
      <c r="G888" s="22"/>
      <c r="H888" s="0" t="str">
        <f aca="false">IF($A888="","",IF($D888="","9999 Uncategorized",$D888))</f>
        <v/>
      </c>
      <c r="I888" s="0" t="str">
        <f aca="false">IF($H888="","",IFERROR(INDEX('Chart of Accounts'!$C$2:$C$57,MATCH($H888,'Chart of Accounts'!$A$2:$A$57,0)),""))</f>
        <v/>
      </c>
      <c r="J888" s="0" t="str">
        <f aca="false">IF($H888="","",IFERROR(INDEX('Chart of Accounts'!$B$2:$B$57,MATCH($H888,'Chart of Accounts'!$A$2:$A$57,0)),""))</f>
        <v/>
      </c>
      <c r="K888" s="0" t="str">
        <f aca="false">IF($F888="","",IFERROR(INDEX('Chart of Accounts'!$B$2:$B$57,MATCH($F888,'Chart of Accounts'!$A$2:$A$57,0)),""))</f>
        <v/>
      </c>
    </row>
    <row r="889" customFormat="false" ht="15" hidden="false" customHeight="false" outlineLevel="0" collapsed="false">
      <c r="A889" s="40"/>
      <c r="B889" s="22"/>
      <c r="C889" s="41"/>
      <c r="D889" s="22"/>
      <c r="E889" s="22"/>
      <c r="F889" s="22"/>
      <c r="G889" s="22"/>
      <c r="H889" s="0" t="str">
        <f aca="false">IF($A889="","",IF($D889="","9999 Uncategorized",$D889))</f>
        <v/>
      </c>
      <c r="I889" s="0" t="str">
        <f aca="false">IF($H889="","",IFERROR(INDEX('Chart of Accounts'!$C$2:$C$57,MATCH($H889,'Chart of Accounts'!$A$2:$A$57,0)),""))</f>
        <v/>
      </c>
      <c r="J889" s="0" t="str">
        <f aca="false">IF($H889="","",IFERROR(INDEX('Chart of Accounts'!$B$2:$B$57,MATCH($H889,'Chart of Accounts'!$A$2:$A$57,0)),""))</f>
        <v/>
      </c>
      <c r="K889" s="0" t="str">
        <f aca="false">IF($F889="","",IFERROR(INDEX('Chart of Accounts'!$B$2:$B$57,MATCH($F889,'Chart of Accounts'!$A$2:$A$57,0)),""))</f>
        <v/>
      </c>
    </row>
    <row r="890" customFormat="false" ht="15" hidden="false" customHeight="false" outlineLevel="0" collapsed="false">
      <c r="A890" s="40"/>
      <c r="B890" s="22"/>
      <c r="C890" s="41"/>
      <c r="D890" s="22"/>
      <c r="E890" s="22"/>
      <c r="F890" s="22"/>
      <c r="G890" s="22"/>
      <c r="H890" s="0" t="str">
        <f aca="false">IF($A890="","",IF($D890="","9999 Uncategorized",$D890))</f>
        <v/>
      </c>
      <c r="I890" s="0" t="str">
        <f aca="false">IF($H890="","",IFERROR(INDEX('Chart of Accounts'!$C$2:$C$57,MATCH($H890,'Chart of Accounts'!$A$2:$A$57,0)),""))</f>
        <v/>
      </c>
      <c r="J890" s="0" t="str">
        <f aca="false">IF($H890="","",IFERROR(INDEX('Chart of Accounts'!$B$2:$B$57,MATCH($H890,'Chart of Accounts'!$A$2:$A$57,0)),""))</f>
        <v/>
      </c>
      <c r="K890" s="0" t="str">
        <f aca="false">IF($F890="","",IFERROR(INDEX('Chart of Accounts'!$B$2:$B$57,MATCH($F890,'Chart of Accounts'!$A$2:$A$57,0)),""))</f>
        <v/>
      </c>
    </row>
    <row r="891" customFormat="false" ht="15" hidden="false" customHeight="false" outlineLevel="0" collapsed="false">
      <c r="A891" s="40"/>
      <c r="B891" s="22"/>
      <c r="C891" s="41"/>
      <c r="D891" s="22"/>
      <c r="E891" s="22"/>
      <c r="F891" s="22"/>
      <c r="G891" s="22"/>
      <c r="H891" s="0" t="str">
        <f aca="false">IF($A891="","",IF($D891="","9999 Uncategorized",$D891))</f>
        <v/>
      </c>
      <c r="I891" s="0" t="str">
        <f aca="false">IF($H891="","",IFERROR(INDEX('Chart of Accounts'!$C$2:$C$57,MATCH($H891,'Chart of Accounts'!$A$2:$A$57,0)),""))</f>
        <v/>
      </c>
      <c r="J891" s="0" t="str">
        <f aca="false">IF($H891="","",IFERROR(INDEX('Chart of Accounts'!$B$2:$B$57,MATCH($H891,'Chart of Accounts'!$A$2:$A$57,0)),""))</f>
        <v/>
      </c>
      <c r="K891" s="0" t="str">
        <f aca="false">IF($F891="","",IFERROR(INDEX('Chart of Accounts'!$B$2:$B$57,MATCH($F891,'Chart of Accounts'!$A$2:$A$57,0)),""))</f>
        <v/>
      </c>
    </row>
    <row r="892" customFormat="false" ht="15" hidden="false" customHeight="false" outlineLevel="0" collapsed="false">
      <c r="A892" s="40"/>
      <c r="B892" s="22"/>
      <c r="C892" s="41"/>
      <c r="D892" s="22"/>
      <c r="E892" s="22"/>
      <c r="F892" s="22"/>
      <c r="G892" s="22"/>
      <c r="H892" s="0" t="str">
        <f aca="false">IF($A892="","",IF($D892="","9999 Uncategorized",$D892))</f>
        <v/>
      </c>
      <c r="I892" s="0" t="str">
        <f aca="false">IF($H892="","",IFERROR(INDEX('Chart of Accounts'!$C$2:$C$57,MATCH($H892,'Chart of Accounts'!$A$2:$A$57,0)),""))</f>
        <v/>
      </c>
      <c r="J892" s="0" t="str">
        <f aca="false">IF($H892="","",IFERROR(INDEX('Chart of Accounts'!$B$2:$B$57,MATCH($H892,'Chart of Accounts'!$A$2:$A$57,0)),""))</f>
        <v/>
      </c>
      <c r="K892" s="0" t="str">
        <f aca="false">IF($F892="","",IFERROR(INDEX('Chart of Accounts'!$B$2:$B$57,MATCH($F892,'Chart of Accounts'!$A$2:$A$57,0)),""))</f>
        <v/>
      </c>
    </row>
    <row r="893" customFormat="false" ht="15" hidden="false" customHeight="false" outlineLevel="0" collapsed="false">
      <c r="A893" s="40"/>
      <c r="B893" s="22"/>
      <c r="C893" s="41"/>
      <c r="D893" s="22"/>
      <c r="E893" s="22"/>
      <c r="F893" s="22"/>
      <c r="G893" s="22"/>
      <c r="H893" s="0" t="str">
        <f aca="false">IF($A893="","",IF($D893="","9999 Uncategorized",$D893))</f>
        <v/>
      </c>
      <c r="I893" s="0" t="str">
        <f aca="false">IF($H893="","",IFERROR(INDEX('Chart of Accounts'!$C$2:$C$57,MATCH($H893,'Chart of Accounts'!$A$2:$A$57,0)),""))</f>
        <v/>
      </c>
      <c r="J893" s="0" t="str">
        <f aca="false">IF($H893="","",IFERROR(INDEX('Chart of Accounts'!$B$2:$B$57,MATCH($H893,'Chart of Accounts'!$A$2:$A$57,0)),""))</f>
        <v/>
      </c>
      <c r="K893" s="0" t="str">
        <f aca="false">IF($F893="","",IFERROR(INDEX('Chart of Accounts'!$B$2:$B$57,MATCH($F893,'Chart of Accounts'!$A$2:$A$57,0)),""))</f>
        <v/>
      </c>
    </row>
    <row r="894" customFormat="false" ht="15" hidden="false" customHeight="false" outlineLevel="0" collapsed="false">
      <c r="A894" s="40"/>
      <c r="B894" s="22"/>
      <c r="C894" s="41"/>
      <c r="D894" s="22"/>
      <c r="E894" s="22"/>
      <c r="F894" s="22"/>
      <c r="G894" s="22"/>
      <c r="H894" s="0" t="str">
        <f aca="false">IF($A894="","",IF($D894="","9999 Uncategorized",$D894))</f>
        <v/>
      </c>
      <c r="I894" s="0" t="str">
        <f aca="false">IF($H894="","",IFERROR(INDEX('Chart of Accounts'!$C$2:$C$57,MATCH($H894,'Chart of Accounts'!$A$2:$A$57,0)),""))</f>
        <v/>
      </c>
      <c r="J894" s="0" t="str">
        <f aca="false">IF($H894="","",IFERROR(INDEX('Chart of Accounts'!$B$2:$B$57,MATCH($H894,'Chart of Accounts'!$A$2:$A$57,0)),""))</f>
        <v/>
      </c>
      <c r="K894" s="0" t="str">
        <f aca="false">IF($F894="","",IFERROR(INDEX('Chart of Accounts'!$B$2:$B$57,MATCH($F894,'Chart of Accounts'!$A$2:$A$57,0)),""))</f>
        <v/>
      </c>
    </row>
    <row r="895" customFormat="false" ht="15" hidden="false" customHeight="false" outlineLevel="0" collapsed="false">
      <c r="A895" s="40"/>
      <c r="B895" s="22"/>
      <c r="C895" s="41"/>
      <c r="D895" s="22"/>
      <c r="E895" s="22"/>
      <c r="F895" s="22"/>
      <c r="G895" s="22"/>
      <c r="H895" s="0" t="str">
        <f aca="false">IF($A895="","",IF($D895="","9999 Uncategorized",$D895))</f>
        <v/>
      </c>
      <c r="I895" s="0" t="str">
        <f aca="false">IF($H895="","",IFERROR(INDEX('Chart of Accounts'!$C$2:$C$57,MATCH($H895,'Chart of Accounts'!$A$2:$A$57,0)),""))</f>
        <v/>
      </c>
      <c r="J895" s="0" t="str">
        <f aca="false">IF($H895="","",IFERROR(INDEX('Chart of Accounts'!$B$2:$B$57,MATCH($H895,'Chart of Accounts'!$A$2:$A$57,0)),""))</f>
        <v/>
      </c>
      <c r="K895" s="0" t="str">
        <f aca="false">IF($F895="","",IFERROR(INDEX('Chart of Accounts'!$B$2:$B$57,MATCH($F895,'Chart of Accounts'!$A$2:$A$57,0)),""))</f>
        <v/>
      </c>
    </row>
    <row r="896" customFormat="false" ht="15" hidden="false" customHeight="false" outlineLevel="0" collapsed="false">
      <c r="A896" s="40"/>
      <c r="B896" s="22"/>
      <c r="C896" s="41"/>
      <c r="D896" s="22"/>
      <c r="E896" s="22"/>
      <c r="F896" s="22"/>
      <c r="G896" s="22"/>
      <c r="H896" s="0" t="str">
        <f aca="false">IF($A896="","",IF($D896="","9999 Uncategorized",$D896))</f>
        <v/>
      </c>
      <c r="I896" s="0" t="str">
        <f aca="false">IF($H896="","",IFERROR(INDEX('Chart of Accounts'!$C$2:$C$57,MATCH($H896,'Chart of Accounts'!$A$2:$A$57,0)),""))</f>
        <v/>
      </c>
      <c r="J896" s="0" t="str">
        <f aca="false">IF($H896="","",IFERROR(INDEX('Chart of Accounts'!$B$2:$B$57,MATCH($H896,'Chart of Accounts'!$A$2:$A$57,0)),""))</f>
        <v/>
      </c>
      <c r="K896" s="0" t="str">
        <f aca="false">IF($F896="","",IFERROR(INDEX('Chart of Accounts'!$B$2:$B$57,MATCH($F896,'Chart of Accounts'!$A$2:$A$57,0)),""))</f>
        <v/>
      </c>
    </row>
    <row r="897" customFormat="false" ht="15" hidden="false" customHeight="false" outlineLevel="0" collapsed="false">
      <c r="A897" s="40"/>
      <c r="B897" s="22"/>
      <c r="C897" s="41"/>
      <c r="D897" s="22"/>
      <c r="E897" s="22"/>
      <c r="F897" s="22"/>
      <c r="G897" s="22"/>
      <c r="H897" s="0" t="str">
        <f aca="false">IF($A897="","",IF($D897="","9999 Uncategorized",$D897))</f>
        <v/>
      </c>
      <c r="I897" s="0" t="str">
        <f aca="false">IF($H897="","",IFERROR(INDEX('Chart of Accounts'!$C$2:$C$57,MATCH($H897,'Chart of Accounts'!$A$2:$A$57,0)),""))</f>
        <v/>
      </c>
      <c r="J897" s="0" t="str">
        <f aca="false">IF($H897="","",IFERROR(INDEX('Chart of Accounts'!$B$2:$B$57,MATCH($H897,'Chart of Accounts'!$A$2:$A$57,0)),""))</f>
        <v/>
      </c>
      <c r="K897" s="0" t="str">
        <f aca="false">IF($F897="","",IFERROR(INDEX('Chart of Accounts'!$B$2:$B$57,MATCH($F897,'Chart of Accounts'!$A$2:$A$57,0)),""))</f>
        <v/>
      </c>
    </row>
    <row r="898" customFormat="false" ht="15" hidden="false" customHeight="false" outlineLevel="0" collapsed="false">
      <c r="A898" s="40"/>
      <c r="B898" s="22"/>
      <c r="C898" s="41"/>
      <c r="D898" s="22"/>
      <c r="E898" s="22"/>
      <c r="F898" s="22"/>
      <c r="G898" s="22"/>
      <c r="H898" s="0" t="str">
        <f aca="false">IF($A898="","",IF($D898="","9999 Uncategorized",$D898))</f>
        <v/>
      </c>
      <c r="I898" s="0" t="str">
        <f aca="false">IF($H898="","",IFERROR(INDEX('Chart of Accounts'!$C$2:$C$57,MATCH($H898,'Chart of Accounts'!$A$2:$A$57,0)),""))</f>
        <v/>
      </c>
      <c r="J898" s="0" t="str">
        <f aca="false">IF($H898="","",IFERROR(INDEX('Chart of Accounts'!$B$2:$B$57,MATCH($H898,'Chart of Accounts'!$A$2:$A$57,0)),""))</f>
        <v/>
      </c>
      <c r="K898" s="0" t="str">
        <f aca="false">IF($F898="","",IFERROR(INDEX('Chart of Accounts'!$B$2:$B$57,MATCH($F898,'Chart of Accounts'!$A$2:$A$57,0)),""))</f>
        <v/>
      </c>
    </row>
    <row r="899" customFormat="false" ht="15" hidden="false" customHeight="false" outlineLevel="0" collapsed="false">
      <c r="A899" s="40"/>
      <c r="B899" s="22"/>
      <c r="C899" s="41"/>
      <c r="D899" s="22"/>
      <c r="E899" s="22"/>
      <c r="F899" s="22"/>
      <c r="G899" s="22"/>
      <c r="H899" s="0" t="str">
        <f aca="false">IF($A899="","",IF($D899="","9999 Uncategorized",$D899))</f>
        <v/>
      </c>
      <c r="I899" s="0" t="str">
        <f aca="false">IF($H899="","",IFERROR(INDEX('Chart of Accounts'!$C$2:$C$57,MATCH($H899,'Chart of Accounts'!$A$2:$A$57,0)),""))</f>
        <v/>
      </c>
      <c r="J899" s="0" t="str">
        <f aca="false">IF($H899="","",IFERROR(INDEX('Chart of Accounts'!$B$2:$B$57,MATCH($H899,'Chart of Accounts'!$A$2:$A$57,0)),""))</f>
        <v/>
      </c>
      <c r="K899" s="0" t="str">
        <f aca="false">IF($F899="","",IFERROR(INDEX('Chart of Accounts'!$B$2:$B$57,MATCH($F899,'Chart of Accounts'!$A$2:$A$57,0)),""))</f>
        <v/>
      </c>
    </row>
    <row r="900" customFormat="false" ht="15" hidden="false" customHeight="false" outlineLevel="0" collapsed="false">
      <c r="A900" s="40"/>
      <c r="B900" s="22"/>
      <c r="C900" s="41"/>
      <c r="D900" s="22"/>
      <c r="E900" s="22"/>
      <c r="F900" s="22"/>
      <c r="G900" s="22"/>
      <c r="H900" s="0" t="str">
        <f aca="false">IF($A900="","",IF($D900="","9999 Uncategorized",$D900))</f>
        <v/>
      </c>
      <c r="I900" s="0" t="str">
        <f aca="false">IF($H900="","",IFERROR(INDEX('Chart of Accounts'!$C$2:$C$57,MATCH($H900,'Chart of Accounts'!$A$2:$A$57,0)),""))</f>
        <v/>
      </c>
      <c r="J900" s="0" t="str">
        <f aca="false">IF($H900="","",IFERROR(INDEX('Chart of Accounts'!$B$2:$B$57,MATCH($H900,'Chart of Accounts'!$A$2:$A$57,0)),""))</f>
        <v/>
      </c>
      <c r="K900" s="0" t="str">
        <f aca="false">IF($F900="","",IFERROR(INDEX('Chart of Accounts'!$B$2:$B$57,MATCH($F900,'Chart of Accounts'!$A$2:$A$57,0)),""))</f>
        <v/>
      </c>
    </row>
    <row r="901" customFormat="false" ht="15" hidden="false" customHeight="false" outlineLevel="0" collapsed="false">
      <c r="A901" s="40"/>
      <c r="B901" s="22"/>
      <c r="C901" s="41"/>
      <c r="D901" s="22"/>
      <c r="E901" s="22"/>
      <c r="F901" s="22"/>
      <c r="G901" s="22"/>
      <c r="H901" s="0" t="str">
        <f aca="false">IF($A901="","",IF($D901="","9999 Uncategorized",$D901))</f>
        <v/>
      </c>
      <c r="I901" s="0" t="str">
        <f aca="false">IF($H901="","",IFERROR(INDEX('Chart of Accounts'!$C$2:$C$57,MATCH($H901,'Chart of Accounts'!$A$2:$A$57,0)),""))</f>
        <v/>
      </c>
      <c r="J901" s="0" t="str">
        <f aca="false">IF($H901="","",IFERROR(INDEX('Chart of Accounts'!$B$2:$B$57,MATCH($H901,'Chart of Accounts'!$A$2:$A$57,0)),""))</f>
        <v/>
      </c>
      <c r="K901" s="0" t="str">
        <f aca="false">IF($F901="","",IFERROR(INDEX('Chart of Accounts'!$B$2:$B$57,MATCH($F901,'Chart of Accounts'!$A$2:$A$57,0)),""))</f>
        <v/>
      </c>
    </row>
    <row r="902" customFormat="false" ht="15" hidden="false" customHeight="false" outlineLevel="0" collapsed="false">
      <c r="A902" s="40"/>
      <c r="B902" s="22"/>
      <c r="C902" s="41"/>
      <c r="D902" s="22"/>
      <c r="E902" s="22"/>
      <c r="F902" s="22"/>
      <c r="G902" s="22"/>
      <c r="H902" s="0" t="str">
        <f aca="false">IF($A902="","",IF($D902="","9999 Uncategorized",$D902))</f>
        <v/>
      </c>
      <c r="I902" s="0" t="str">
        <f aca="false">IF($H902="","",IFERROR(INDEX('Chart of Accounts'!$C$2:$C$57,MATCH($H902,'Chart of Accounts'!$A$2:$A$57,0)),""))</f>
        <v/>
      </c>
      <c r="J902" s="0" t="str">
        <f aca="false">IF($H902="","",IFERROR(INDEX('Chart of Accounts'!$B$2:$B$57,MATCH($H902,'Chart of Accounts'!$A$2:$A$57,0)),""))</f>
        <v/>
      </c>
      <c r="K902" s="0" t="str">
        <f aca="false">IF($F902="","",IFERROR(INDEX('Chart of Accounts'!$B$2:$B$57,MATCH($F902,'Chart of Accounts'!$A$2:$A$57,0)),""))</f>
        <v/>
      </c>
    </row>
    <row r="903" customFormat="false" ht="15" hidden="false" customHeight="false" outlineLevel="0" collapsed="false">
      <c r="A903" s="40"/>
      <c r="B903" s="22"/>
      <c r="C903" s="41"/>
      <c r="D903" s="22"/>
      <c r="E903" s="22"/>
      <c r="F903" s="22"/>
      <c r="G903" s="22"/>
      <c r="H903" s="0" t="str">
        <f aca="false">IF($A903="","",IF($D903="","9999 Uncategorized",$D903))</f>
        <v/>
      </c>
      <c r="I903" s="0" t="str">
        <f aca="false">IF($H903="","",IFERROR(INDEX('Chart of Accounts'!$C$2:$C$57,MATCH($H903,'Chart of Accounts'!$A$2:$A$57,0)),""))</f>
        <v/>
      </c>
      <c r="J903" s="0" t="str">
        <f aca="false">IF($H903="","",IFERROR(INDEX('Chart of Accounts'!$B$2:$B$57,MATCH($H903,'Chart of Accounts'!$A$2:$A$57,0)),""))</f>
        <v/>
      </c>
      <c r="K903" s="0" t="str">
        <f aca="false">IF($F903="","",IFERROR(INDEX('Chart of Accounts'!$B$2:$B$57,MATCH($F903,'Chart of Accounts'!$A$2:$A$57,0)),""))</f>
        <v/>
      </c>
    </row>
    <row r="904" customFormat="false" ht="15" hidden="false" customHeight="false" outlineLevel="0" collapsed="false">
      <c r="A904" s="40"/>
      <c r="B904" s="22"/>
      <c r="C904" s="41"/>
      <c r="D904" s="22"/>
      <c r="E904" s="22"/>
      <c r="F904" s="22"/>
      <c r="G904" s="22"/>
      <c r="H904" s="0" t="str">
        <f aca="false">IF($A904="","",IF($D904="","9999 Uncategorized",$D904))</f>
        <v/>
      </c>
      <c r="I904" s="0" t="str">
        <f aca="false">IF($H904="","",IFERROR(INDEX('Chart of Accounts'!$C$2:$C$57,MATCH($H904,'Chart of Accounts'!$A$2:$A$57,0)),""))</f>
        <v/>
      </c>
      <c r="J904" s="0" t="str">
        <f aca="false">IF($H904="","",IFERROR(INDEX('Chart of Accounts'!$B$2:$B$57,MATCH($H904,'Chart of Accounts'!$A$2:$A$57,0)),""))</f>
        <v/>
      </c>
      <c r="K904" s="0" t="str">
        <f aca="false">IF($F904="","",IFERROR(INDEX('Chart of Accounts'!$B$2:$B$57,MATCH($F904,'Chart of Accounts'!$A$2:$A$57,0)),""))</f>
        <v/>
      </c>
    </row>
    <row r="905" customFormat="false" ht="15" hidden="false" customHeight="false" outlineLevel="0" collapsed="false">
      <c r="A905" s="40"/>
      <c r="B905" s="22"/>
      <c r="C905" s="41"/>
      <c r="D905" s="22"/>
      <c r="E905" s="22"/>
      <c r="F905" s="22"/>
      <c r="G905" s="22"/>
      <c r="H905" s="0" t="str">
        <f aca="false">IF($A905="","",IF($D905="","9999 Uncategorized",$D905))</f>
        <v/>
      </c>
      <c r="I905" s="0" t="str">
        <f aca="false">IF($H905="","",IFERROR(INDEX('Chart of Accounts'!$C$2:$C$57,MATCH($H905,'Chart of Accounts'!$A$2:$A$57,0)),""))</f>
        <v/>
      </c>
      <c r="J905" s="0" t="str">
        <f aca="false">IF($H905="","",IFERROR(INDEX('Chart of Accounts'!$B$2:$B$57,MATCH($H905,'Chart of Accounts'!$A$2:$A$57,0)),""))</f>
        <v/>
      </c>
      <c r="K905" s="0" t="str">
        <f aca="false">IF($F905="","",IFERROR(INDEX('Chart of Accounts'!$B$2:$B$57,MATCH($F905,'Chart of Accounts'!$A$2:$A$57,0)),""))</f>
        <v/>
      </c>
    </row>
    <row r="906" customFormat="false" ht="15" hidden="false" customHeight="false" outlineLevel="0" collapsed="false">
      <c r="A906" s="40"/>
      <c r="B906" s="22"/>
      <c r="C906" s="41"/>
      <c r="D906" s="22"/>
      <c r="E906" s="22"/>
      <c r="F906" s="22"/>
      <c r="G906" s="22"/>
      <c r="H906" s="0" t="str">
        <f aca="false">IF($A906="","",IF($D906="","9999 Uncategorized",$D906))</f>
        <v/>
      </c>
      <c r="I906" s="0" t="str">
        <f aca="false">IF($H906="","",IFERROR(INDEX('Chart of Accounts'!$C$2:$C$57,MATCH($H906,'Chart of Accounts'!$A$2:$A$57,0)),""))</f>
        <v/>
      </c>
      <c r="J906" s="0" t="str">
        <f aca="false">IF($H906="","",IFERROR(INDEX('Chart of Accounts'!$B$2:$B$57,MATCH($H906,'Chart of Accounts'!$A$2:$A$57,0)),""))</f>
        <v/>
      </c>
      <c r="K906" s="0" t="str">
        <f aca="false">IF($F906="","",IFERROR(INDEX('Chart of Accounts'!$B$2:$B$57,MATCH($F906,'Chart of Accounts'!$A$2:$A$57,0)),""))</f>
        <v/>
      </c>
    </row>
    <row r="907" customFormat="false" ht="15" hidden="false" customHeight="false" outlineLevel="0" collapsed="false">
      <c r="A907" s="40"/>
      <c r="B907" s="22"/>
      <c r="C907" s="41"/>
      <c r="D907" s="22"/>
      <c r="E907" s="22"/>
      <c r="F907" s="22"/>
      <c r="G907" s="22"/>
      <c r="H907" s="0" t="str">
        <f aca="false">IF($A907="","",IF($D907="","9999 Uncategorized",$D907))</f>
        <v/>
      </c>
      <c r="I907" s="0" t="str">
        <f aca="false">IF($H907="","",IFERROR(INDEX('Chart of Accounts'!$C$2:$C$57,MATCH($H907,'Chart of Accounts'!$A$2:$A$57,0)),""))</f>
        <v/>
      </c>
      <c r="J907" s="0" t="str">
        <f aca="false">IF($H907="","",IFERROR(INDEX('Chart of Accounts'!$B$2:$B$57,MATCH($H907,'Chart of Accounts'!$A$2:$A$57,0)),""))</f>
        <v/>
      </c>
      <c r="K907" s="0" t="str">
        <f aca="false">IF($F907="","",IFERROR(INDEX('Chart of Accounts'!$B$2:$B$57,MATCH($F907,'Chart of Accounts'!$A$2:$A$57,0)),""))</f>
        <v/>
      </c>
    </row>
    <row r="908" customFormat="false" ht="15" hidden="false" customHeight="false" outlineLevel="0" collapsed="false">
      <c r="A908" s="40"/>
      <c r="B908" s="22"/>
      <c r="C908" s="41"/>
      <c r="D908" s="22"/>
      <c r="E908" s="22"/>
      <c r="F908" s="22"/>
      <c r="G908" s="22"/>
      <c r="H908" s="0" t="str">
        <f aca="false">IF($A908="","",IF($D908="","9999 Uncategorized",$D908))</f>
        <v/>
      </c>
      <c r="I908" s="0" t="str">
        <f aca="false">IF($H908="","",IFERROR(INDEX('Chart of Accounts'!$C$2:$C$57,MATCH($H908,'Chart of Accounts'!$A$2:$A$57,0)),""))</f>
        <v/>
      </c>
      <c r="J908" s="0" t="str">
        <f aca="false">IF($H908="","",IFERROR(INDEX('Chart of Accounts'!$B$2:$B$57,MATCH($H908,'Chart of Accounts'!$A$2:$A$57,0)),""))</f>
        <v/>
      </c>
      <c r="K908" s="0" t="str">
        <f aca="false">IF($F908="","",IFERROR(INDEX('Chart of Accounts'!$B$2:$B$57,MATCH($F908,'Chart of Accounts'!$A$2:$A$57,0)),""))</f>
        <v/>
      </c>
    </row>
    <row r="909" customFormat="false" ht="15" hidden="false" customHeight="false" outlineLevel="0" collapsed="false">
      <c r="A909" s="40"/>
      <c r="B909" s="22"/>
      <c r="C909" s="41"/>
      <c r="D909" s="22"/>
      <c r="E909" s="22"/>
      <c r="F909" s="22"/>
      <c r="G909" s="22"/>
      <c r="H909" s="0" t="str">
        <f aca="false">IF($A909="","",IF($D909="","9999 Uncategorized",$D909))</f>
        <v/>
      </c>
      <c r="I909" s="0" t="str">
        <f aca="false">IF($H909="","",IFERROR(INDEX('Chart of Accounts'!$C$2:$C$57,MATCH($H909,'Chart of Accounts'!$A$2:$A$57,0)),""))</f>
        <v/>
      </c>
      <c r="J909" s="0" t="str">
        <f aca="false">IF($H909="","",IFERROR(INDEX('Chart of Accounts'!$B$2:$B$57,MATCH($H909,'Chart of Accounts'!$A$2:$A$57,0)),""))</f>
        <v/>
      </c>
      <c r="K909" s="0" t="str">
        <f aca="false">IF($F909="","",IFERROR(INDEX('Chart of Accounts'!$B$2:$B$57,MATCH($F909,'Chart of Accounts'!$A$2:$A$57,0)),""))</f>
        <v/>
      </c>
    </row>
    <row r="910" customFormat="false" ht="15" hidden="false" customHeight="false" outlineLevel="0" collapsed="false">
      <c r="A910" s="40"/>
      <c r="B910" s="22"/>
      <c r="C910" s="41"/>
      <c r="D910" s="22"/>
      <c r="E910" s="22"/>
      <c r="F910" s="22"/>
      <c r="G910" s="22"/>
      <c r="H910" s="0" t="str">
        <f aca="false">IF($A910="","",IF($D910="","9999 Uncategorized",$D910))</f>
        <v/>
      </c>
      <c r="I910" s="0" t="str">
        <f aca="false">IF($H910="","",IFERROR(INDEX('Chart of Accounts'!$C$2:$C$57,MATCH($H910,'Chart of Accounts'!$A$2:$A$57,0)),""))</f>
        <v/>
      </c>
      <c r="J910" s="0" t="str">
        <f aca="false">IF($H910="","",IFERROR(INDEX('Chart of Accounts'!$B$2:$B$57,MATCH($H910,'Chart of Accounts'!$A$2:$A$57,0)),""))</f>
        <v/>
      </c>
      <c r="K910" s="0" t="str">
        <f aca="false">IF($F910="","",IFERROR(INDEX('Chart of Accounts'!$B$2:$B$57,MATCH($F910,'Chart of Accounts'!$A$2:$A$57,0)),""))</f>
        <v/>
      </c>
    </row>
    <row r="911" customFormat="false" ht="15" hidden="false" customHeight="false" outlineLevel="0" collapsed="false">
      <c r="A911" s="40"/>
      <c r="B911" s="22"/>
      <c r="C911" s="41"/>
      <c r="D911" s="22"/>
      <c r="E911" s="22"/>
      <c r="F911" s="22"/>
      <c r="G911" s="22"/>
      <c r="H911" s="0" t="str">
        <f aca="false">IF($A911="","",IF($D911="","9999 Uncategorized",$D911))</f>
        <v/>
      </c>
      <c r="I911" s="0" t="str">
        <f aca="false">IF($H911="","",IFERROR(INDEX('Chart of Accounts'!$C$2:$C$57,MATCH($H911,'Chart of Accounts'!$A$2:$A$57,0)),""))</f>
        <v/>
      </c>
      <c r="J911" s="0" t="str">
        <f aca="false">IF($H911="","",IFERROR(INDEX('Chart of Accounts'!$B$2:$B$57,MATCH($H911,'Chart of Accounts'!$A$2:$A$57,0)),""))</f>
        <v/>
      </c>
      <c r="K911" s="0" t="str">
        <f aca="false">IF($F911="","",IFERROR(INDEX('Chart of Accounts'!$B$2:$B$57,MATCH($F911,'Chart of Accounts'!$A$2:$A$57,0)),""))</f>
        <v/>
      </c>
    </row>
    <row r="912" customFormat="false" ht="15" hidden="false" customHeight="false" outlineLevel="0" collapsed="false">
      <c r="A912" s="40"/>
      <c r="B912" s="22"/>
      <c r="C912" s="41"/>
      <c r="D912" s="22"/>
      <c r="E912" s="22"/>
      <c r="F912" s="22"/>
      <c r="G912" s="22"/>
      <c r="H912" s="0" t="str">
        <f aca="false">IF($A912="","",IF($D912="","9999 Uncategorized",$D912))</f>
        <v/>
      </c>
      <c r="I912" s="0" t="str">
        <f aca="false">IF($H912="","",IFERROR(INDEX('Chart of Accounts'!$C$2:$C$57,MATCH($H912,'Chart of Accounts'!$A$2:$A$57,0)),""))</f>
        <v/>
      </c>
      <c r="J912" s="0" t="str">
        <f aca="false">IF($H912="","",IFERROR(INDEX('Chart of Accounts'!$B$2:$B$57,MATCH($H912,'Chart of Accounts'!$A$2:$A$57,0)),""))</f>
        <v/>
      </c>
      <c r="K912" s="0" t="str">
        <f aca="false">IF($F912="","",IFERROR(INDEX('Chart of Accounts'!$B$2:$B$57,MATCH($F912,'Chart of Accounts'!$A$2:$A$57,0)),""))</f>
        <v/>
      </c>
    </row>
    <row r="913" customFormat="false" ht="15" hidden="false" customHeight="false" outlineLevel="0" collapsed="false">
      <c r="A913" s="40"/>
      <c r="B913" s="22"/>
      <c r="C913" s="41"/>
      <c r="D913" s="22"/>
      <c r="E913" s="22"/>
      <c r="F913" s="22"/>
      <c r="G913" s="22"/>
      <c r="H913" s="0" t="str">
        <f aca="false">IF($A913="","",IF($D913="","9999 Uncategorized",$D913))</f>
        <v/>
      </c>
      <c r="I913" s="0" t="str">
        <f aca="false">IF($H913="","",IFERROR(INDEX('Chart of Accounts'!$C$2:$C$57,MATCH($H913,'Chart of Accounts'!$A$2:$A$57,0)),""))</f>
        <v/>
      </c>
      <c r="J913" s="0" t="str">
        <f aca="false">IF($H913="","",IFERROR(INDEX('Chart of Accounts'!$B$2:$B$57,MATCH($H913,'Chart of Accounts'!$A$2:$A$57,0)),""))</f>
        <v/>
      </c>
      <c r="K913" s="0" t="str">
        <f aca="false">IF($F913="","",IFERROR(INDEX('Chart of Accounts'!$B$2:$B$57,MATCH($F913,'Chart of Accounts'!$A$2:$A$57,0)),""))</f>
        <v/>
      </c>
    </row>
    <row r="914" customFormat="false" ht="15" hidden="false" customHeight="false" outlineLevel="0" collapsed="false">
      <c r="A914" s="40"/>
      <c r="B914" s="22"/>
      <c r="C914" s="41"/>
      <c r="D914" s="22"/>
      <c r="E914" s="22"/>
      <c r="F914" s="22"/>
      <c r="G914" s="22"/>
      <c r="H914" s="0" t="str">
        <f aca="false">IF($A914="","",IF($D914="","9999 Uncategorized",$D914))</f>
        <v/>
      </c>
      <c r="I914" s="0" t="str">
        <f aca="false">IF($H914="","",IFERROR(INDEX('Chart of Accounts'!$C$2:$C$57,MATCH($H914,'Chart of Accounts'!$A$2:$A$57,0)),""))</f>
        <v/>
      </c>
      <c r="J914" s="0" t="str">
        <f aca="false">IF($H914="","",IFERROR(INDEX('Chart of Accounts'!$B$2:$B$57,MATCH($H914,'Chart of Accounts'!$A$2:$A$57,0)),""))</f>
        <v/>
      </c>
      <c r="K914" s="0" t="str">
        <f aca="false">IF($F914="","",IFERROR(INDEX('Chart of Accounts'!$B$2:$B$57,MATCH($F914,'Chart of Accounts'!$A$2:$A$57,0)),""))</f>
        <v/>
      </c>
    </row>
    <row r="915" customFormat="false" ht="15" hidden="false" customHeight="false" outlineLevel="0" collapsed="false">
      <c r="A915" s="40"/>
      <c r="B915" s="22"/>
      <c r="C915" s="41"/>
      <c r="D915" s="22"/>
      <c r="E915" s="22"/>
      <c r="F915" s="22"/>
      <c r="G915" s="22"/>
      <c r="H915" s="0" t="str">
        <f aca="false">IF($A915="","",IF($D915="","9999 Uncategorized",$D915))</f>
        <v/>
      </c>
      <c r="I915" s="0" t="str">
        <f aca="false">IF($H915="","",IFERROR(INDEX('Chart of Accounts'!$C$2:$C$57,MATCH($H915,'Chart of Accounts'!$A$2:$A$57,0)),""))</f>
        <v/>
      </c>
      <c r="J915" s="0" t="str">
        <f aca="false">IF($H915="","",IFERROR(INDEX('Chart of Accounts'!$B$2:$B$57,MATCH($H915,'Chart of Accounts'!$A$2:$A$57,0)),""))</f>
        <v/>
      </c>
      <c r="K915" s="0" t="str">
        <f aca="false">IF($F915="","",IFERROR(INDEX('Chart of Accounts'!$B$2:$B$57,MATCH($F915,'Chart of Accounts'!$A$2:$A$57,0)),""))</f>
        <v/>
      </c>
    </row>
    <row r="916" customFormat="false" ht="15" hidden="false" customHeight="false" outlineLevel="0" collapsed="false">
      <c r="A916" s="40"/>
      <c r="B916" s="22"/>
      <c r="C916" s="41"/>
      <c r="D916" s="22"/>
      <c r="E916" s="22"/>
      <c r="F916" s="22"/>
      <c r="G916" s="22"/>
      <c r="H916" s="0" t="str">
        <f aca="false">IF($A916="","",IF($D916="","9999 Uncategorized",$D916))</f>
        <v/>
      </c>
      <c r="I916" s="0" t="str">
        <f aca="false">IF($H916="","",IFERROR(INDEX('Chart of Accounts'!$C$2:$C$57,MATCH($H916,'Chart of Accounts'!$A$2:$A$57,0)),""))</f>
        <v/>
      </c>
      <c r="J916" s="0" t="str">
        <f aca="false">IF($H916="","",IFERROR(INDEX('Chart of Accounts'!$B$2:$B$57,MATCH($H916,'Chart of Accounts'!$A$2:$A$57,0)),""))</f>
        <v/>
      </c>
      <c r="K916" s="0" t="str">
        <f aca="false">IF($F916="","",IFERROR(INDEX('Chart of Accounts'!$B$2:$B$57,MATCH($F916,'Chart of Accounts'!$A$2:$A$57,0)),""))</f>
        <v/>
      </c>
    </row>
    <row r="917" customFormat="false" ht="15" hidden="false" customHeight="false" outlineLevel="0" collapsed="false">
      <c r="A917" s="40"/>
      <c r="B917" s="22"/>
      <c r="C917" s="41"/>
      <c r="D917" s="22"/>
      <c r="E917" s="22"/>
      <c r="F917" s="22"/>
      <c r="G917" s="22"/>
      <c r="H917" s="0" t="str">
        <f aca="false">IF($A917="","",IF($D917="","9999 Uncategorized",$D917))</f>
        <v/>
      </c>
      <c r="I917" s="0" t="str">
        <f aca="false">IF($H917="","",IFERROR(INDEX('Chart of Accounts'!$C$2:$C$57,MATCH($H917,'Chart of Accounts'!$A$2:$A$57,0)),""))</f>
        <v/>
      </c>
      <c r="J917" s="0" t="str">
        <f aca="false">IF($H917="","",IFERROR(INDEX('Chart of Accounts'!$B$2:$B$57,MATCH($H917,'Chart of Accounts'!$A$2:$A$57,0)),""))</f>
        <v/>
      </c>
      <c r="K917" s="0" t="str">
        <f aca="false">IF($F917="","",IFERROR(INDEX('Chart of Accounts'!$B$2:$B$57,MATCH($F917,'Chart of Accounts'!$A$2:$A$57,0)),""))</f>
        <v/>
      </c>
    </row>
    <row r="918" customFormat="false" ht="15" hidden="false" customHeight="false" outlineLevel="0" collapsed="false">
      <c r="A918" s="40"/>
      <c r="B918" s="22"/>
      <c r="C918" s="41"/>
      <c r="D918" s="22"/>
      <c r="E918" s="22"/>
      <c r="F918" s="22"/>
      <c r="G918" s="22"/>
      <c r="H918" s="0" t="str">
        <f aca="false">IF($A918="","",IF($D918="","9999 Uncategorized",$D918))</f>
        <v/>
      </c>
      <c r="I918" s="0" t="str">
        <f aca="false">IF($H918="","",IFERROR(INDEX('Chart of Accounts'!$C$2:$C$57,MATCH($H918,'Chart of Accounts'!$A$2:$A$57,0)),""))</f>
        <v/>
      </c>
      <c r="J918" s="0" t="str">
        <f aca="false">IF($H918="","",IFERROR(INDEX('Chart of Accounts'!$B$2:$B$57,MATCH($H918,'Chart of Accounts'!$A$2:$A$57,0)),""))</f>
        <v/>
      </c>
      <c r="K918" s="0" t="str">
        <f aca="false">IF($F918="","",IFERROR(INDEX('Chart of Accounts'!$B$2:$B$57,MATCH($F918,'Chart of Accounts'!$A$2:$A$57,0)),""))</f>
        <v/>
      </c>
    </row>
    <row r="919" customFormat="false" ht="15" hidden="false" customHeight="false" outlineLevel="0" collapsed="false">
      <c r="A919" s="40"/>
      <c r="B919" s="22"/>
      <c r="C919" s="41"/>
      <c r="D919" s="22"/>
      <c r="E919" s="22"/>
      <c r="F919" s="22"/>
      <c r="G919" s="22"/>
      <c r="H919" s="0" t="str">
        <f aca="false">IF($A919="","",IF($D919="","9999 Uncategorized",$D919))</f>
        <v/>
      </c>
      <c r="I919" s="0" t="str">
        <f aca="false">IF($H919="","",IFERROR(INDEX('Chart of Accounts'!$C$2:$C$57,MATCH($H919,'Chart of Accounts'!$A$2:$A$57,0)),""))</f>
        <v/>
      </c>
      <c r="J919" s="0" t="str">
        <f aca="false">IF($H919="","",IFERROR(INDEX('Chart of Accounts'!$B$2:$B$57,MATCH($H919,'Chart of Accounts'!$A$2:$A$57,0)),""))</f>
        <v/>
      </c>
      <c r="K919" s="0" t="str">
        <f aca="false">IF($F919="","",IFERROR(INDEX('Chart of Accounts'!$B$2:$B$57,MATCH($F919,'Chart of Accounts'!$A$2:$A$57,0)),""))</f>
        <v/>
      </c>
    </row>
    <row r="920" customFormat="false" ht="15" hidden="false" customHeight="false" outlineLevel="0" collapsed="false">
      <c r="A920" s="40"/>
      <c r="B920" s="22"/>
      <c r="C920" s="41"/>
      <c r="D920" s="22"/>
      <c r="E920" s="22"/>
      <c r="F920" s="22"/>
      <c r="G920" s="22"/>
      <c r="H920" s="0" t="str">
        <f aca="false">IF($A920="","",IF($D920="","9999 Uncategorized",$D920))</f>
        <v/>
      </c>
      <c r="I920" s="0" t="str">
        <f aca="false">IF($H920="","",IFERROR(INDEX('Chart of Accounts'!$C$2:$C$57,MATCH($H920,'Chart of Accounts'!$A$2:$A$57,0)),""))</f>
        <v/>
      </c>
      <c r="J920" s="0" t="str">
        <f aca="false">IF($H920="","",IFERROR(INDEX('Chart of Accounts'!$B$2:$B$57,MATCH($H920,'Chart of Accounts'!$A$2:$A$57,0)),""))</f>
        <v/>
      </c>
      <c r="K920" s="0" t="str">
        <f aca="false">IF($F920="","",IFERROR(INDEX('Chart of Accounts'!$B$2:$B$57,MATCH($F920,'Chart of Accounts'!$A$2:$A$57,0)),""))</f>
        <v/>
      </c>
    </row>
    <row r="921" customFormat="false" ht="15" hidden="false" customHeight="false" outlineLevel="0" collapsed="false">
      <c r="A921" s="40"/>
      <c r="B921" s="22"/>
      <c r="C921" s="41"/>
      <c r="D921" s="22"/>
      <c r="E921" s="22"/>
      <c r="F921" s="22"/>
      <c r="G921" s="22"/>
      <c r="H921" s="0" t="str">
        <f aca="false">IF($A921="","",IF($D921="","9999 Uncategorized",$D921))</f>
        <v/>
      </c>
      <c r="I921" s="0" t="str">
        <f aca="false">IF($H921="","",IFERROR(INDEX('Chart of Accounts'!$C$2:$C$57,MATCH($H921,'Chart of Accounts'!$A$2:$A$57,0)),""))</f>
        <v/>
      </c>
      <c r="J921" s="0" t="str">
        <f aca="false">IF($H921="","",IFERROR(INDEX('Chart of Accounts'!$B$2:$B$57,MATCH($H921,'Chart of Accounts'!$A$2:$A$57,0)),""))</f>
        <v/>
      </c>
      <c r="K921" s="0" t="str">
        <f aca="false">IF($F921="","",IFERROR(INDEX('Chart of Accounts'!$B$2:$B$57,MATCH($F921,'Chart of Accounts'!$A$2:$A$57,0)),""))</f>
        <v/>
      </c>
    </row>
    <row r="922" customFormat="false" ht="15" hidden="false" customHeight="false" outlineLevel="0" collapsed="false">
      <c r="A922" s="40"/>
      <c r="B922" s="22"/>
      <c r="C922" s="41"/>
      <c r="D922" s="22"/>
      <c r="E922" s="22"/>
      <c r="F922" s="22"/>
      <c r="G922" s="22"/>
      <c r="H922" s="0" t="str">
        <f aca="false">IF($A922="","",IF($D922="","9999 Uncategorized",$D922))</f>
        <v/>
      </c>
      <c r="I922" s="0" t="str">
        <f aca="false">IF($H922="","",IFERROR(INDEX('Chart of Accounts'!$C$2:$C$57,MATCH($H922,'Chart of Accounts'!$A$2:$A$57,0)),""))</f>
        <v/>
      </c>
      <c r="J922" s="0" t="str">
        <f aca="false">IF($H922="","",IFERROR(INDEX('Chart of Accounts'!$B$2:$B$57,MATCH($H922,'Chart of Accounts'!$A$2:$A$57,0)),""))</f>
        <v/>
      </c>
      <c r="K922" s="0" t="str">
        <f aca="false">IF($F922="","",IFERROR(INDEX('Chart of Accounts'!$B$2:$B$57,MATCH($F922,'Chart of Accounts'!$A$2:$A$57,0)),""))</f>
        <v/>
      </c>
    </row>
    <row r="923" customFormat="false" ht="15" hidden="false" customHeight="false" outlineLevel="0" collapsed="false">
      <c r="A923" s="40"/>
      <c r="B923" s="22"/>
      <c r="C923" s="41"/>
      <c r="D923" s="22"/>
      <c r="E923" s="22"/>
      <c r="F923" s="22"/>
      <c r="G923" s="22"/>
      <c r="H923" s="0" t="str">
        <f aca="false">IF($A923="","",IF($D923="","9999 Uncategorized",$D923))</f>
        <v/>
      </c>
      <c r="I923" s="0" t="str">
        <f aca="false">IF($H923="","",IFERROR(INDEX('Chart of Accounts'!$C$2:$C$57,MATCH($H923,'Chart of Accounts'!$A$2:$A$57,0)),""))</f>
        <v/>
      </c>
      <c r="J923" s="0" t="str">
        <f aca="false">IF($H923="","",IFERROR(INDEX('Chart of Accounts'!$B$2:$B$57,MATCH($H923,'Chart of Accounts'!$A$2:$A$57,0)),""))</f>
        <v/>
      </c>
      <c r="K923" s="0" t="str">
        <f aca="false">IF($F923="","",IFERROR(INDEX('Chart of Accounts'!$B$2:$B$57,MATCH($F923,'Chart of Accounts'!$A$2:$A$57,0)),""))</f>
        <v/>
      </c>
    </row>
    <row r="924" customFormat="false" ht="15" hidden="false" customHeight="false" outlineLevel="0" collapsed="false">
      <c r="A924" s="40"/>
      <c r="B924" s="22"/>
      <c r="C924" s="41"/>
      <c r="D924" s="22"/>
      <c r="E924" s="22"/>
      <c r="F924" s="22"/>
      <c r="G924" s="22"/>
      <c r="H924" s="0" t="str">
        <f aca="false">IF($A924="","",IF($D924="","9999 Uncategorized",$D924))</f>
        <v/>
      </c>
      <c r="I924" s="0" t="str">
        <f aca="false">IF($H924="","",IFERROR(INDEX('Chart of Accounts'!$C$2:$C$57,MATCH($H924,'Chart of Accounts'!$A$2:$A$57,0)),""))</f>
        <v/>
      </c>
      <c r="J924" s="0" t="str">
        <f aca="false">IF($H924="","",IFERROR(INDEX('Chart of Accounts'!$B$2:$B$57,MATCH($H924,'Chart of Accounts'!$A$2:$A$57,0)),""))</f>
        <v/>
      </c>
      <c r="K924" s="0" t="str">
        <f aca="false">IF($F924="","",IFERROR(INDEX('Chart of Accounts'!$B$2:$B$57,MATCH($F924,'Chart of Accounts'!$A$2:$A$57,0)),""))</f>
        <v/>
      </c>
    </row>
    <row r="925" customFormat="false" ht="15" hidden="false" customHeight="false" outlineLevel="0" collapsed="false">
      <c r="A925" s="40"/>
      <c r="B925" s="22"/>
      <c r="C925" s="41"/>
      <c r="D925" s="22"/>
      <c r="E925" s="22"/>
      <c r="F925" s="22"/>
      <c r="G925" s="22"/>
      <c r="H925" s="0" t="str">
        <f aca="false">IF($A925="","",IF($D925="","9999 Uncategorized",$D925))</f>
        <v/>
      </c>
      <c r="I925" s="0" t="str">
        <f aca="false">IF($H925="","",IFERROR(INDEX('Chart of Accounts'!$C$2:$C$57,MATCH($H925,'Chart of Accounts'!$A$2:$A$57,0)),""))</f>
        <v/>
      </c>
      <c r="J925" s="0" t="str">
        <f aca="false">IF($H925="","",IFERROR(INDEX('Chart of Accounts'!$B$2:$B$57,MATCH($H925,'Chart of Accounts'!$A$2:$A$57,0)),""))</f>
        <v/>
      </c>
      <c r="K925" s="0" t="str">
        <f aca="false">IF($F925="","",IFERROR(INDEX('Chart of Accounts'!$B$2:$B$57,MATCH($F925,'Chart of Accounts'!$A$2:$A$57,0)),""))</f>
        <v/>
      </c>
    </row>
    <row r="926" customFormat="false" ht="15" hidden="false" customHeight="false" outlineLevel="0" collapsed="false">
      <c r="A926" s="40"/>
      <c r="B926" s="22"/>
      <c r="C926" s="41"/>
      <c r="D926" s="22"/>
      <c r="E926" s="22"/>
      <c r="F926" s="22"/>
      <c r="G926" s="22"/>
      <c r="H926" s="0" t="str">
        <f aca="false">IF($A926="","",IF($D926="","9999 Uncategorized",$D926))</f>
        <v/>
      </c>
      <c r="I926" s="0" t="str">
        <f aca="false">IF($H926="","",IFERROR(INDEX('Chart of Accounts'!$C$2:$C$57,MATCH($H926,'Chart of Accounts'!$A$2:$A$57,0)),""))</f>
        <v/>
      </c>
      <c r="J926" s="0" t="str">
        <f aca="false">IF($H926="","",IFERROR(INDEX('Chart of Accounts'!$B$2:$B$57,MATCH($H926,'Chart of Accounts'!$A$2:$A$57,0)),""))</f>
        <v/>
      </c>
      <c r="K926" s="0" t="str">
        <f aca="false">IF($F926="","",IFERROR(INDEX('Chart of Accounts'!$B$2:$B$57,MATCH($F926,'Chart of Accounts'!$A$2:$A$57,0)),""))</f>
        <v/>
      </c>
    </row>
    <row r="927" customFormat="false" ht="15" hidden="false" customHeight="false" outlineLevel="0" collapsed="false">
      <c r="A927" s="40"/>
      <c r="B927" s="22"/>
      <c r="C927" s="41"/>
      <c r="D927" s="22"/>
      <c r="E927" s="22"/>
      <c r="F927" s="22"/>
      <c r="G927" s="22"/>
      <c r="H927" s="0" t="str">
        <f aca="false">IF($A927="","",IF($D927="","9999 Uncategorized",$D927))</f>
        <v/>
      </c>
      <c r="I927" s="0" t="str">
        <f aca="false">IF($H927="","",IFERROR(INDEX('Chart of Accounts'!$C$2:$C$57,MATCH($H927,'Chart of Accounts'!$A$2:$A$57,0)),""))</f>
        <v/>
      </c>
      <c r="J927" s="0" t="str">
        <f aca="false">IF($H927="","",IFERROR(INDEX('Chart of Accounts'!$B$2:$B$57,MATCH($H927,'Chart of Accounts'!$A$2:$A$57,0)),""))</f>
        <v/>
      </c>
      <c r="K927" s="0" t="str">
        <f aca="false">IF($F927="","",IFERROR(INDEX('Chart of Accounts'!$B$2:$B$57,MATCH($F927,'Chart of Accounts'!$A$2:$A$57,0)),""))</f>
        <v/>
      </c>
    </row>
    <row r="928" customFormat="false" ht="15" hidden="false" customHeight="false" outlineLevel="0" collapsed="false">
      <c r="A928" s="40"/>
      <c r="B928" s="22"/>
      <c r="C928" s="41"/>
      <c r="D928" s="22"/>
      <c r="E928" s="22"/>
      <c r="F928" s="22"/>
      <c r="G928" s="22"/>
      <c r="H928" s="0" t="str">
        <f aca="false">IF($A928="","",IF($D928="","9999 Uncategorized",$D928))</f>
        <v/>
      </c>
      <c r="I928" s="0" t="str">
        <f aca="false">IF($H928="","",IFERROR(INDEX('Chart of Accounts'!$C$2:$C$57,MATCH($H928,'Chart of Accounts'!$A$2:$A$57,0)),""))</f>
        <v/>
      </c>
      <c r="J928" s="0" t="str">
        <f aca="false">IF($H928="","",IFERROR(INDEX('Chart of Accounts'!$B$2:$B$57,MATCH($H928,'Chart of Accounts'!$A$2:$A$57,0)),""))</f>
        <v/>
      </c>
      <c r="K928" s="0" t="str">
        <f aca="false">IF($F928="","",IFERROR(INDEX('Chart of Accounts'!$B$2:$B$57,MATCH($F928,'Chart of Accounts'!$A$2:$A$57,0)),""))</f>
        <v/>
      </c>
    </row>
    <row r="929" customFormat="false" ht="15" hidden="false" customHeight="false" outlineLevel="0" collapsed="false">
      <c r="A929" s="40"/>
      <c r="B929" s="22"/>
      <c r="C929" s="41"/>
      <c r="D929" s="22"/>
      <c r="E929" s="22"/>
      <c r="F929" s="22"/>
      <c r="G929" s="22"/>
      <c r="H929" s="0" t="str">
        <f aca="false">IF($A929="","",IF($D929="","9999 Uncategorized",$D929))</f>
        <v/>
      </c>
      <c r="I929" s="0" t="str">
        <f aca="false">IF($H929="","",IFERROR(INDEX('Chart of Accounts'!$C$2:$C$57,MATCH($H929,'Chart of Accounts'!$A$2:$A$57,0)),""))</f>
        <v/>
      </c>
      <c r="J929" s="0" t="str">
        <f aca="false">IF($H929="","",IFERROR(INDEX('Chart of Accounts'!$B$2:$B$57,MATCH($H929,'Chart of Accounts'!$A$2:$A$57,0)),""))</f>
        <v/>
      </c>
      <c r="K929" s="0" t="str">
        <f aca="false">IF($F929="","",IFERROR(INDEX('Chart of Accounts'!$B$2:$B$57,MATCH($F929,'Chart of Accounts'!$A$2:$A$57,0)),""))</f>
        <v/>
      </c>
    </row>
    <row r="930" customFormat="false" ht="15" hidden="false" customHeight="false" outlineLevel="0" collapsed="false">
      <c r="A930" s="40"/>
      <c r="B930" s="22"/>
      <c r="C930" s="41"/>
      <c r="D930" s="22"/>
      <c r="E930" s="22"/>
      <c r="F930" s="22"/>
      <c r="G930" s="22"/>
      <c r="H930" s="0" t="str">
        <f aca="false">IF($A930="","",IF($D930="","9999 Uncategorized",$D930))</f>
        <v/>
      </c>
      <c r="I930" s="0" t="str">
        <f aca="false">IF($H930="","",IFERROR(INDEX('Chart of Accounts'!$C$2:$C$57,MATCH($H930,'Chart of Accounts'!$A$2:$A$57,0)),""))</f>
        <v/>
      </c>
      <c r="J930" s="0" t="str">
        <f aca="false">IF($H930="","",IFERROR(INDEX('Chart of Accounts'!$B$2:$B$57,MATCH($H930,'Chart of Accounts'!$A$2:$A$57,0)),""))</f>
        <v/>
      </c>
      <c r="K930" s="0" t="str">
        <f aca="false">IF($F930="","",IFERROR(INDEX('Chart of Accounts'!$B$2:$B$57,MATCH($F930,'Chart of Accounts'!$A$2:$A$57,0)),""))</f>
        <v/>
      </c>
    </row>
    <row r="931" customFormat="false" ht="15" hidden="false" customHeight="false" outlineLevel="0" collapsed="false">
      <c r="A931" s="40"/>
      <c r="B931" s="22"/>
      <c r="C931" s="41"/>
      <c r="D931" s="22"/>
      <c r="E931" s="22"/>
      <c r="F931" s="22"/>
      <c r="G931" s="22"/>
      <c r="H931" s="0" t="str">
        <f aca="false">IF($A931="","",IF($D931="","9999 Uncategorized",$D931))</f>
        <v/>
      </c>
      <c r="I931" s="0" t="str">
        <f aca="false">IF($H931="","",IFERROR(INDEX('Chart of Accounts'!$C$2:$C$57,MATCH($H931,'Chart of Accounts'!$A$2:$A$57,0)),""))</f>
        <v/>
      </c>
      <c r="J931" s="0" t="str">
        <f aca="false">IF($H931="","",IFERROR(INDEX('Chart of Accounts'!$B$2:$B$57,MATCH($H931,'Chart of Accounts'!$A$2:$A$57,0)),""))</f>
        <v/>
      </c>
      <c r="K931" s="0" t="str">
        <f aca="false">IF($F931="","",IFERROR(INDEX('Chart of Accounts'!$B$2:$B$57,MATCH($F931,'Chart of Accounts'!$A$2:$A$57,0)),""))</f>
        <v/>
      </c>
    </row>
    <row r="932" customFormat="false" ht="15" hidden="false" customHeight="false" outlineLevel="0" collapsed="false">
      <c r="A932" s="40"/>
      <c r="B932" s="22"/>
      <c r="C932" s="41"/>
      <c r="D932" s="22"/>
      <c r="E932" s="22"/>
      <c r="F932" s="22"/>
      <c r="G932" s="22"/>
      <c r="H932" s="0" t="str">
        <f aca="false">IF($A932="","",IF($D932="","9999 Uncategorized",$D932))</f>
        <v/>
      </c>
      <c r="I932" s="0" t="str">
        <f aca="false">IF($H932="","",IFERROR(INDEX('Chart of Accounts'!$C$2:$C$57,MATCH($H932,'Chart of Accounts'!$A$2:$A$57,0)),""))</f>
        <v/>
      </c>
      <c r="J932" s="0" t="str">
        <f aca="false">IF($H932="","",IFERROR(INDEX('Chart of Accounts'!$B$2:$B$57,MATCH($H932,'Chart of Accounts'!$A$2:$A$57,0)),""))</f>
        <v/>
      </c>
      <c r="K932" s="0" t="str">
        <f aca="false">IF($F932="","",IFERROR(INDEX('Chart of Accounts'!$B$2:$B$57,MATCH($F932,'Chart of Accounts'!$A$2:$A$57,0)),""))</f>
        <v/>
      </c>
    </row>
    <row r="933" customFormat="false" ht="15" hidden="false" customHeight="false" outlineLevel="0" collapsed="false">
      <c r="A933" s="40"/>
      <c r="B933" s="22"/>
      <c r="C933" s="41"/>
      <c r="D933" s="22"/>
      <c r="E933" s="22"/>
      <c r="F933" s="22"/>
      <c r="G933" s="22"/>
      <c r="H933" s="0" t="str">
        <f aca="false">IF($A933="","",IF($D933="","9999 Uncategorized",$D933))</f>
        <v/>
      </c>
      <c r="I933" s="0" t="str">
        <f aca="false">IF($H933="","",IFERROR(INDEX('Chart of Accounts'!$C$2:$C$57,MATCH($H933,'Chart of Accounts'!$A$2:$A$57,0)),""))</f>
        <v/>
      </c>
      <c r="J933" s="0" t="str">
        <f aca="false">IF($H933="","",IFERROR(INDEX('Chart of Accounts'!$B$2:$B$57,MATCH($H933,'Chart of Accounts'!$A$2:$A$57,0)),""))</f>
        <v/>
      </c>
      <c r="K933" s="0" t="str">
        <f aca="false">IF($F933="","",IFERROR(INDEX('Chart of Accounts'!$B$2:$B$57,MATCH($F933,'Chart of Accounts'!$A$2:$A$57,0)),""))</f>
        <v/>
      </c>
    </row>
    <row r="934" customFormat="false" ht="15" hidden="false" customHeight="false" outlineLevel="0" collapsed="false">
      <c r="A934" s="40"/>
      <c r="B934" s="22"/>
      <c r="C934" s="41"/>
      <c r="D934" s="22"/>
      <c r="E934" s="22"/>
      <c r="F934" s="22"/>
      <c r="G934" s="22"/>
      <c r="H934" s="0" t="str">
        <f aca="false">IF($A934="","",IF($D934="","9999 Uncategorized",$D934))</f>
        <v/>
      </c>
      <c r="I934" s="0" t="str">
        <f aca="false">IF($H934="","",IFERROR(INDEX('Chart of Accounts'!$C$2:$C$57,MATCH($H934,'Chart of Accounts'!$A$2:$A$57,0)),""))</f>
        <v/>
      </c>
      <c r="J934" s="0" t="str">
        <f aca="false">IF($H934="","",IFERROR(INDEX('Chart of Accounts'!$B$2:$B$57,MATCH($H934,'Chart of Accounts'!$A$2:$A$57,0)),""))</f>
        <v/>
      </c>
      <c r="K934" s="0" t="str">
        <f aca="false">IF($F934="","",IFERROR(INDEX('Chart of Accounts'!$B$2:$B$57,MATCH($F934,'Chart of Accounts'!$A$2:$A$57,0)),""))</f>
        <v/>
      </c>
    </row>
    <row r="935" customFormat="false" ht="15" hidden="false" customHeight="false" outlineLevel="0" collapsed="false">
      <c r="A935" s="40"/>
      <c r="B935" s="22"/>
      <c r="C935" s="41"/>
      <c r="D935" s="22"/>
      <c r="E935" s="22"/>
      <c r="F935" s="22"/>
      <c r="G935" s="22"/>
      <c r="H935" s="0" t="str">
        <f aca="false">IF($A935="","",IF($D935="","9999 Uncategorized",$D935))</f>
        <v/>
      </c>
      <c r="I935" s="0" t="str">
        <f aca="false">IF($H935="","",IFERROR(INDEX('Chart of Accounts'!$C$2:$C$57,MATCH($H935,'Chart of Accounts'!$A$2:$A$57,0)),""))</f>
        <v/>
      </c>
      <c r="J935" s="0" t="str">
        <f aca="false">IF($H935="","",IFERROR(INDEX('Chart of Accounts'!$B$2:$B$57,MATCH($H935,'Chart of Accounts'!$A$2:$A$57,0)),""))</f>
        <v/>
      </c>
      <c r="K935" s="0" t="str">
        <f aca="false">IF($F935="","",IFERROR(INDEX('Chart of Accounts'!$B$2:$B$57,MATCH($F935,'Chart of Accounts'!$A$2:$A$57,0)),""))</f>
        <v/>
      </c>
    </row>
    <row r="936" customFormat="false" ht="15" hidden="false" customHeight="false" outlineLevel="0" collapsed="false">
      <c r="A936" s="40"/>
      <c r="B936" s="22"/>
      <c r="C936" s="41"/>
      <c r="D936" s="22"/>
      <c r="E936" s="22"/>
      <c r="F936" s="22"/>
      <c r="G936" s="22"/>
      <c r="H936" s="0" t="str">
        <f aca="false">IF($A936="","",IF($D936="","9999 Uncategorized",$D936))</f>
        <v/>
      </c>
      <c r="I936" s="0" t="str">
        <f aca="false">IF($H936="","",IFERROR(INDEX('Chart of Accounts'!$C$2:$C$57,MATCH($H936,'Chart of Accounts'!$A$2:$A$57,0)),""))</f>
        <v/>
      </c>
      <c r="J936" s="0" t="str">
        <f aca="false">IF($H936="","",IFERROR(INDEX('Chart of Accounts'!$B$2:$B$57,MATCH($H936,'Chart of Accounts'!$A$2:$A$57,0)),""))</f>
        <v/>
      </c>
      <c r="K936" s="0" t="str">
        <f aca="false">IF($F936="","",IFERROR(INDEX('Chart of Accounts'!$B$2:$B$57,MATCH($F936,'Chart of Accounts'!$A$2:$A$57,0)),""))</f>
        <v/>
      </c>
    </row>
    <row r="937" customFormat="false" ht="15" hidden="false" customHeight="false" outlineLevel="0" collapsed="false">
      <c r="A937" s="40"/>
      <c r="B937" s="22"/>
      <c r="C937" s="41"/>
      <c r="D937" s="22"/>
      <c r="E937" s="22"/>
      <c r="F937" s="22"/>
      <c r="G937" s="22"/>
      <c r="H937" s="0" t="str">
        <f aca="false">IF($A937="","",IF($D937="","9999 Uncategorized",$D937))</f>
        <v/>
      </c>
      <c r="I937" s="0" t="str">
        <f aca="false">IF($H937="","",IFERROR(INDEX('Chart of Accounts'!$C$2:$C$57,MATCH($H937,'Chart of Accounts'!$A$2:$A$57,0)),""))</f>
        <v/>
      </c>
      <c r="J937" s="0" t="str">
        <f aca="false">IF($H937="","",IFERROR(INDEX('Chart of Accounts'!$B$2:$B$57,MATCH($H937,'Chart of Accounts'!$A$2:$A$57,0)),""))</f>
        <v/>
      </c>
      <c r="K937" s="0" t="str">
        <f aca="false">IF($F937="","",IFERROR(INDEX('Chart of Accounts'!$B$2:$B$57,MATCH($F937,'Chart of Accounts'!$A$2:$A$57,0)),""))</f>
        <v/>
      </c>
    </row>
    <row r="938" customFormat="false" ht="15" hidden="false" customHeight="false" outlineLevel="0" collapsed="false">
      <c r="A938" s="40"/>
      <c r="B938" s="22"/>
      <c r="C938" s="41"/>
      <c r="D938" s="22"/>
      <c r="E938" s="22"/>
      <c r="F938" s="22"/>
      <c r="G938" s="22"/>
      <c r="H938" s="0" t="str">
        <f aca="false">IF($A938="","",IF($D938="","9999 Uncategorized",$D938))</f>
        <v/>
      </c>
      <c r="I938" s="0" t="str">
        <f aca="false">IF($H938="","",IFERROR(INDEX('Chart of Accounts'!$C$2:$C$57,MATCH($H938,'Chart of Accounts'!$A$2:$A$57,0)),""))</f>
        <v/>
      </c>
      <c r="J938" s="0" t="str">
        <f aca="false">IF($H938="","",IFERROR(INDEX('Chart of Accounts'!$B$2:$B$57,MATCH($H938,'Chart of Accounts'!$A$2:$A$57,0)),""))</f>
        <v/>
      </c>
      <c r="K938" s="0" t="str">
        <f aca="false">IF($F938="","",IFERROR(INDEX('Chart of Accounts'!$B$2:$B$57,MATCH($F938,'Chart of Accounts'!$A$2:$A$57,0)),""))</f>
        <v/>
      </c>
    </row>
    <row r="939" customFormat="false" ht="15" hidden="false" customHeight="false" outlineLevel="0" collapsed="false">
      <c r="A939" s="40"/>
      <c r="B939" s="22"/>
      <c r="C939" s="41"/>
      <c r="D939" s="22"/>
      <c r="E939" s="22"/>
      <c r="F939" s="22"/>
      <c r="G939" s="22"/>
      <c r="H939" s="0" t="str">
        <f aca="false">IF($A939="","",IF($D939="","9999 Uncategorized",$D939))</f>
        <v/>
      </c>
      <c r="I939" s="0" t="str">
        <f aca="false">IF($H939="","",IFERROR(INDEX('Chart of Accounts'!$C$2:$C$57,MATCH($H939,'Chart of Accounts'!$A$2:$A$57,0)),""))</f>
        <v/>
      </c>
      <c r="J939" s="0" t="str">
        <f aca="false">IF($H939="","",IFERROR(INDEX('Chart of Accounts'!$B$2:$B$57,MATCH($H939,'Chart of Accounts'!$A$2:$A$57,0)),""))</f>
        <v/>
      </c>
      <c r="K939" s="0" t="str">
        <f aca="false">IF($F939="","",IFERROR(INDEX('Chart of Accounts'!$B$2:$B$57,MATCH($F939,'Chart of Accounts'!$A$2:$A$57,0)),""))</f>
        <v/>
      </c>
    </row>
    <row r="940" customFormat="false" ht="15" hidden="false" customHeight="false" outlineLevel="0" collapsed="false">
      <c r="A940" s="40"/>
      <c r="B940" s="22"/>
      <c r="C940" s="41"/>
      <c r="D940" s="22"/>
      <c r="E940" s="22"/>
      <c r="F940" s="22"/>
      <c r="G940" s="22"/>
      <c r="H940" s="0" t="str">
        <f aca="false">IF($A940="","",IF($D940="","9999 Uncategorized",$D940))</f>
        <v/>
      </c>
      <c r="I940" s="0" t="str">
        <f aca="false">IF($H940="","",IFERROR(INDEX('Chart of Accounts'!$C$2:$C$57,MATCH($H940,'Chart of Accounts'!$A$2:$A$57,0)),""))</f>
        <v/>
      </c>
      <c r="J940" s="0" t="str">
        <f aca="false">IF($H940="","",IFERROR(INDEX('Chart of Accounts'!$B$2:$B$57,MATCH($H940,'Chart of Accounts'!$A$2:$A$57,0)),""))</f>
        <v/>
      </c>
      <c r="K940" s="0" t="str">
        <f aca="false">IF($F940="","",IFERROR(INDEX('Chart of Accounts'!$B$2:$B$57,MATCH($F940,'Chart of Accounts'!$A$2:$A$57,0)),""))</f>
        <v/>
      </c>
    </row>
    <row r="941" customFormat="false" ht="15" hidden="false" customHeight="false" outlineLevel="0" collapsed="false">
      <c r="A941" s="40"/>
      <c r="B941" s="22"/>
      <c r="C941" s="41"/>
      <c r="D941" s="22"/>
      <c r="E941" s="22"/>
      <c r="F941" s="22"/>
      <c r="G941" s="22"/>
      <c r="H941" s="0" t="str">
        <f aca="false">IF($A941="","",IF($D941="","9999 Uncategorized",$D941))</f>
        <v/>
      </c>
      <c r="I941" s="0" t="str">
        <f aca="false">IF($H941="","",IFERROR(INDEX('Chart of Accounts'!$C$2:$C$57,MATCH($H941,'Chart of Accounts'!$A$2:$A$57,0)),""))</f>
        <v/>
      </c>
      <c r="J941" s="0" t="str">
        <f aca="false">IF($H941="","",IFERROR(INDEX('Chart of Accounts'!$B$2:$B$57,MATCH($H941,'Chart of Accounts'!$A$2:$A$57,0)),""))</f>
        <v/>
      </c>
      <c r="K941" s="0" t="str">
        <f aca="false">IF($F941="","",IFERROR(INDEX('Chart of Accounts'!$B$2:$B$57,MATCH($F941,'Chart of Accounts'!$A$2:$A$57,0)),""))</f>
        <v/>
      </c>
    </row>
    <row r="942" customFormat="false" ht="15" hidden="false" customHeight="false" outlineLevel="0" collapsed="false">
      <c r="A942" s="40"/>
      <c r="B942" s="22"/>
      <c r="C942" s="41"/>
      <c r="D942" s="22"/>
      <c r="E942" s="22"/>
      <c r="F942" s="22"/>
      <c r="G942" s="22"/>
      <c r="H942" s="0" t="str">
        <f aca="false">IF($A942="","",IF($D942="","9999 Uncategorized",$D942))</f>
        <v/>
      </c>
      <c r="I942" s="0" t="str">
        <f aca="false">IF($H942="","",IFERROR(INDEX('Chart of Accounts'!$C$2:$C$57,MATCH($H942,'Chart of Accounts'!$A$2:$A$57,0)),""))</f>
        <v/>
      </c>
      <c r="J942" s="0" t="str">
        <f aca="false">IF($H942="","",IFERROR(INDEX('Chart of Accounts'!$B$2:$B$57,MATCH($H942,'Chart of Accounts'!$A$2:$A$57,0)),""))</f>
        <v/>
      </c>
      <c r="K942" s="0" t="str">
        <f aca="false">IF($F942="","",IFERROR(INDEX('Chart of Accounts'!$B$2:$B$57,MATCH($F942,'Chart of Accounts'!$A$2:$A$57,0)),""))</f>
        <v/>
      </c>
    </row>
    <row r="943" customFormat="false" ht="15" hidden="false" customHeight="false" outlineLevel="0" collapsed="false">
      <c r="A943" s="40"/>
      <c r="B943" s="22"/>
      <c r="C943" s="41"/>
      <c r="D943" s="22"/>
      <c r="E943" s="22"/>
      <c r="F943" s="22"/>
      <c r="G943" s="22"/>
      <c r="H943" s="0" t="str">
        <f aca="false">IF($A943="","",IF($D943="","9999 Uncategorized",$D943))</f>
        <v/>
      </c>
      <c r="I943" s="0" t="str">
        <f aca="false">IF($H943="","",IFERROR(INDEX('Chart of Accounts'!$C$2:$C$57,MATCH($H943,'Chart of Accounts'!$A$2:$A$57,0)),""))</f>
        <v/>
      </c>
      <c r="J943" s="0" t="str">
        <f aca="false">IF($H943="","",IFERROR(INDEX('Chart of Accounts'!$B$2:$B$57,MATCH($H943,'Chart of Accounts'!$A$2:$A$57,0)),""))</f>
        <v/>
      </c>
      <c r="K943" s="0" t="str">
        <f aca="false">IF($F943="","",IFERROR(INDEX('Chart of Accounts'!$B$2:$B$57,MATCH($F943,'Chart of Accounts'!$A$2:$A$57,0)),""))</f>
        <v/>
      </c>
    </row>
    <row r="944" customFormat="false" ht="15" hidden="false" customHeight="false" outlineLevel="0" collapsed="false">
      <c r="A944" s="40"/>
      <c r="B944" s="22"/>
      <c r="C944" s="41"/>
      <c r="D944" s="22"/>
      <c r="E944" s="22"/>
      <c r="F944" s="22"/>
      <c r="G944" s="22"/>
      <c r="H944" s="0" t="str">
        <f aca="false">IF($A944="","",IF($D944="","9999 Uncategorized",$D944))</f>
        <v/>
      </c>
      <c r="I944" s="0" t="str">
        <f aca="false">IF($H944="","",IFERROR(INDEX('Chart of Accounts'!$C$2:$C$57,MATCH($H944,'Chart of Accounts'!$A$2:$A$57,0)),""))</f>
        <v/>
      </c>
      <c r="J944" s="0" t="str">
        <f aca="false">IF($H944="","",IFERROR(INDEX('Chart of Accounts'!$B$2:$B$57,MATCH($H944,'Chart of Accounts'!$A$2:$A$57,0)),""))</f>
        <v/>
      </c>
      <c r="K944" s="0" t="str">
        <f aca="false">IF($F944="","",IFERROR(INDEX('Chart of Accounts'!$B$2:$B$57,MATCH($F944,'Chart of Accounts'!$A$2:$A$57,0)),""))</f>
        <v/>
      </c>
    </row>
    <row r="945" customFormat="false" ht="15" hidden="false" customHeight="false" outlineLevel="0" collapsed="false">
      <c r="A945" s="40"/>
      <c r="B945" s="22"/>
      <c r="C945" s="41"/>
      <c r="D945" s="22"/>
      <c r="E945" s="22"/>
      <c r="F945" s="22"/>
      <c r="G945" s="22"/>
      <c r="H945" s="0" t="str">
        <f aca="false">IF($A945="","",IF($D945="","9999 Uncategorized",$D945))</f>
        <v/>
      </c>
      <c r="I945" s="0" t="str">
        <f aca="false">IF($H945="","",IFERROR(INDEX('Chart of Accounts'!$C$2:$C$57,MATCH($H945,'Chart of Accounts'!$A$2:$A$57,0)),""))</f>
        <v/>
      </c>
      <c r="J945" s="0" t="str">
        <f aca="false">IF($H945="","",IFERROR(INDEX('Chart of Accounts'!$B$2:$B$57,MATCH($H945,'Chart of Accounts'!$A$2:$A$57,0)),""))</f>
        <v/>
      </c>
      <c r="K945" s="0" t="str">
        <f aca="false">IF($F945="","",IFERROR(INDEX('Chart of Accounts'!$B$2:$B$57,MATCH($F945,'Chart of Accounts'!$A$2:$A$57,0)),""))</f>
        <v/>
      </c>
    </row>
    <row r="946" customFormat="false" ht="15" hidden="false" customHeight="false" outlineLevel="0" collapsed="false">
      <c r="A946" s="40"/>
      <c r="B946" s="22"/>
      <c r="C946" s="41"/>
      <c r="D946" s="22"/>
      <c r="E946" s="22"/>
      <c r="F946" s="22"/>
      <c r="G946" s="22"/>
      <c r="H946" s="0" t="str">
        <f aca="false">IF($A946="","",IF($D946="","9999 Uncategorized",$D946))</f>
        <v/>
      </c>
      <c r="I946" s="0" t="str">
        <f aca="false">IF($H946="","",IFERROR(INDEX('Chart of Accounts'!$C$2:$C$57,MATCH($H946,'Chart of Accounts'!$A$2:$A$57,0)),""))</f>
        <v/>
      </c>
      <c r="J946" s="0" t="str">
        <f aca="false">IF($H946="","",IFERROR(INDEX('Chart of Accounts'!$B$2:$B$57,MATCH($H946,'Chart of Accounts'!$A$2:$A$57,0)),""))</f>
        <v/>
      </c>
      <c r="K946" s="0" t="str">
        <f aca="false">IF($F946="","",IFERROR(INDEX('Chart of Accounts'!$B$2:$B$57,MATCH($F946,'Chart of Accounts'!$A$2:$A$57,0)),""))</f>
        <v/>
      </c>
    </row>
    <row r="947" customFormat="false" ht="15" hidden="false" customHeight="false" outlineLevel="0" collapsed="false">
      <c r="A947" s="40"/>
      <c r="B947" s="22"/>
      <c r="C947" s="41"/>
      <c r="D947" s="22"/>
      <c r="E947" s="22"/>
      <c r="F947" s="22"/>
      <c r="G947" s="22"/>
      <c r="H947" s="0" t="str">
        <f aca="false">IF($A947="","",IF($D947="","9999 Uncategorized",$D947))</f>
        <v/>
      </c>
      <c r="I947" s="0" t="str">
        <f aca="false">IF($H947="","",IFERROR(INDEX('Chart of Accounts'!$C$2:$C$57,MATCH($H947,'Chart of Accounts'!$A$2:$A$57,0)),""))</f>
        <v/>
      </c>
      <c r="J947" s="0" t="str">
        <f aca="false">IF($H947="","",IFERROR(INDEX('Chart of Accounts'!$B$2:$B$57,MATCH($H947,'Chart of Accounts'!$A$2:$A$57,0)),""))</f>
        <v/>
      </c>
      <c r="K947" s="0" t="str">
        <f aca="false">IF($F947="","",IFERROR(INDEX('Chart of Accounts'!$B$2:$B$57,MATCH($F947,'Chart of Accounts'!$A$2:$A$57,0)),""))</f>
        <v/>
      </c>
    </row>
    <row r="948" customFormat="false" ht="15" hidden="false" customHeight="false" outlineLevel="0" collapsed="false">
      <c r="A948" s="40"/>
      <c r="B948" s="22"/>
      <c r="C948" s="41"/>
      <c r="D948" s="22"/>
      <c r="E948" s="22"/>
      <c r="F948" s="22"/>
      <c r="G948" s="22"/>
      <c r="H948" s="0" t="str">
        <f aca="false">IF($A948="","",IF($D948="","9999 Uncategorized",$D948))</f>
        <v/>
      </c>
      <c r="I948" s="0" t="str">
        <f aca="false">IF($H948="","",IFERROR(INDEX('Chart of Accounts'!$C$2:$C$57,MATCH($H948,'Chart of Accounts'!$A$2:$A$57,0)),""))</f>
        <v/>
      </c>
      <c r="J948" s="0" t="str">
        <f aca="false">IF($H948="","",IFERROR(INDEX('Chart of Accounts'!$B$2:$B$57,MATCH($H948,'Chart of Accounts'!$A$2:$A$57,0)),""))</f>
        <v/>
      </c>
      <c r="K948" s="0" t="str">
        <f aca="false">IF($F948="","",IFERROR(INDEX('Chart of Accounts'!$B$2:$B$57,MATCH($F948,'Chart of Accounts'!$A$2:$A$57,0)),""))</f>
        <v/>
      </c>
    </row>
    <row r="949" customFormat="false" ht="15" hidden="false" customHeight="false" outlineLevel="0" collapsed="false">
      <c r="A949" s="40"/>
      <c r="B949" s="22"/>
      <c r="C949" s="41"/>
      <c r="D949" s="22"/>
      <c r="E949" s="22"/>
      <c r="F949" s="22"/>
      <c r="G949" s="22"/>
      <c r="H949" s="0" t="str">
        <f aca="false">IF($A949="","",IF($D949="","9999 Uncategorized",$D949))</f>
        <v/>
      </c>
      <c r="I949" s="0" t="str">
        <f aca="false">IF($H949="","",IFERROR(INDEX('Chart of Accounts'!$C$2:$C$57,MATCH($H949,'Chart of Accounts'!$A$2:$A$57,0)),""))</f>
        <v/>
      </c>
      <c r="J949" s="0" t="str">
        <f aca="false">IF($H949="","",IFERROR(INDEX('Chart of Accounts'!$B$2:$B$57,MATCH($H949,'Chart of Accounts'!$A$2:$A$57,0)),""))</f>
        <v/>
      </c>
      <c r="K949" s="0" t="str">
        <f aca="false">IF($F949="","",IFERROR(INDEX('Chart of Accounts'!$B$2:$B$57,MATCH($F949,'Chart of Accounts'!$A$2:$A$57,0)),""))</f>
        <v/>
      </c>
    </row>
    <row r="950" customFormat="false" ht="15" hidden="false" customHeight="false" outlineLevel="0" collapsed="false">
      <c r="A950" s="40"/>
      <c r="B950" s="22"/>
      <c r="C950" s="41"/>
      <c r="D950" s="22"/>
      <c r="E950" s="22"/>
      <c r="F950" s="22"/>
      <c r="G950" s="22"/>
      <c r="H950" s="0" t="str">
        <f aca="false">IF($A950="","",IF($D950="","9999 Uncategorized",$D950))</f>
        <v/>
      </c>
      <c r="I950" s="0" t="str">
        <f aca="false">IF($H950="","",IFERROR(INDEX('Chart of Accounts'!$C$2:$C$57,MATCH($H950,'Chart of Accounts'!$A$2:$A$57,0)),""))</f>
        <v/>
      </c>
      <c r="J950" s="0" t="str">
        <f aca="false">IF($H950="","",IFERROR(INDEX('Chart of Accounts'!$B$2:$B$57,MATCH($H950,'Chart of Accounts'!$A$2:$A$57,0)),""))</f>
        <v/>
      </c>
      <c r="K950" s="0" t="str">
        <f aca="false">IF($F950="","",IFERROR(INDEX('Chart of Accounts'!$B$2:$B$57,MATCH($F950,'Chart of Accounts'!$A$2:$A$57,0)),""))</f>
        <v/>
      </c>
    </row>
    <row r="951" customFormat="false" ht="15" hidden="false" customHeight="false" outlineLevel="0" collapsed="false">
      <c r="A951" s="40"/>
      <c r="B951" s="22"/>
      <c r="C951" s="41"/>
      <c r="D951" s="22"/>
      <c r="E951" s="22"/>
      <c r="F951" s="22"/>
      <c r="G951" s="22"/>
      <c r="H951" s="0" t="str">
        <f aca="false">IF($A951="","",IF($D951="","9999 Uncategorized",$D951))</f>
        <v/>
      </c>
      <c r="I951" s="0" t="str">
        <f aca="false">IF($H951="","",IFERROR(INDEX('Chart of Accounts'!$C$2:$C$57,MATCH($H951,'Chart of Accounts'!$A$2:$A$57,0)),""))</f>
        <v/>
      </c>
      <c r="J951" s="0" t="str">
        <f aca="false">IF($H951="","",IFERROR(INDEX('Chart of Accounts'!$B$2:$B$57,MATCH($H951,'Chart of Accounts'!$A$2:$A$57,0)),""))</f>
        <v/>
      </c>
      <c r="K951" s="0" t="str">
        <f aca="false">IF($F951="","",IFERROR(INDEX('Chart of Accounts'!$B$2:$B$57,MATCH($F951,'Chart of Accounts'!$A$2:$A$57,0)),""))</f>
        <v/>
      </c>
    </row>
    <row r="952" customFormat="false" ht="15" hidden="false" customHeight="false" outlineLevel="0" collapsed="false">
      <c r="A952" s="40"/>
      <c r="B952" s="22"/>
      <c r="C952" s="41"/>
      <c r="D952" s="22"/>
      <c r="E952" s="22"/>
      <c r="F952" s="22"/>
      <c r="G952" s="22"/>
      <c r="H952" s="0" t="str">
        <f aca="false">IF($A952="","",IF($D952="","9999 Uncategorized",$D952))</f>
        <v/>
      </c>
      <c r="I952" s="0" t="str">
        <f aca="false">IF($H952="","",IFERROR(INDEX('Chart of Accounts'!$C$2:$C$57,MATCH($H952,'Chart of Accounts'!$A$2:$A$57,0)),""))</f>
        <v/>
      </c>
      <c r="J952" s="0" t="str">
        <f aca="false">IF($H952="","",IFERROR(INDEX('Chart of Accounts'!$B$2:$B$57,MATCH($H952,'Chart of Accounts'!$A$2:$A$57,0)),""))</f>
        <v/>
      </c>
      <c r="K952" s="0" t="str">
        <f aca="false">IF($F952="","",IFERROR(INDEX('Chart of Accounts'!$B$2:$B$57,MATCH($F952,'Chart of Accounts'!$A$2:$A$57,0)),""))</f>
        <v/>
      </c>
    </row>
    <row r="953" customFormat="false" ht="15" hidden="false" customHeight="false" outlineLevel="0" collapsed="false">
      <c r="A953" s="40"/>
      <c r="B953" s="22"/>
      <c r="C953" s="41"/>
      <c r="D953" s="22"/>
      <c r="E953" s="22"/>
      <c r="F953" s="22"/>
      <c r="G953" s="22"/>
      <c r="H953" s="0" t="str">
        <f aca="false">IF($A953="","",IF($D953="","9999 Uncategorized",$D953))</f>
        <v/>
      </c>
      <c r="I953" s="0" t="str">
        <f aca="false">IF($H953="","",IFERROR(INDEX('Chart of Accounts'!$C$2:$C$57,MATCH($H953,'Chart of Accounts'!$A$2:$A$57,0)),""))</f>
        <v/>
      </c>
      <c r="J953" s="0" t="str">
        <f aca="false">IF($H953="","",IFERROR(INDEX('Chart of Accounts'!$B$2:$B$57,MATCH($H953,'Chart of Accounts'!$A$2:$A$57,0)),""))</f>
        <v/>
      </c>
      <c r="K953" s="0" t="str">
        <f aca="false">IF($F953="","",IFERROR(INDEX('Chart of Accounts'!$B$2:$B$57,MATCH($F953,'Chart of Accounts'!$A$2:$A$57,0)),""))</f>
        <v/>
      </c>
    </row>
    <row r="954" customFormat="false" ht="15" hidden="false" customHeight="false" outlineLevel="0" collapsed="false">
      <c r="A954" s="40"/>
      <c r="B954" s="22"/>
      <c r="C954" s="41"/>
      <c r="D954" s="22"/>
      <c r="E954" s="22"/>
      <c r="F954" s="22"/>
      <c r="G954" s="22"/>
      <c r="H954" s="0" t="str">
        <f aca="false">IF($A954="","",IF($D954="","9999 Uncategorized",$D954))</f>
        <v/>
      </c>
      <c r="I954" s="0" t="str">
        <f aca="false">IF($H954="","",IFERROR(INDEX('Chart of Accounts'!$C$2:$C$57,MATCH($H954,'Chart of Accounts'!$A$2:$A$57,0)),""))</f>
        <v/>
      </c>
      <c r="J954" s="0" t="str">
        <f aca="false">IF($H954="","",IFERROR(INDEX('Chart of Accounts'!$B$2:$B$57,MATCH($H954,'Chart of Accounts'!$A$2:$A$57,0)),""))</f>
        <v/>
      </c>
      <c r="K954" s="0" t="str">
        <f aca="false">IF($F954="","",IFERROR(INDEX('Chart of Accounts'!$B$2:$B$57,MATCH($F954,'Chart of Accounts'!$A$2:$A$57,0)),""))</f>
        <v/>
      </c>
    </row>
    <row r="955" customFormat="false" ht="15" hidden="false" customHeight="false" outlineLevel="0" collapsed="false">
      <c r="A955" s="40"/>
      <c r="B955" s="22"/>
      <c r="C955" s="41"/>
      <c r="D955" s="22"/>
      <c r="E955" s="22"/>
      <c r="F955" s="22"/>
      <c r="G955" s="22"/>
      <c r="H955" s="0" t="str">
        <f aca="false">IF($A955="","",IF($D955="","9999 Uncategorized",$D955))</f>
        <v/>
      </c>
      <c r="I955" s="0" t="str">
        <f aca="false">IF($H955="","",IFERROR(INDEX('Chart of Accounts'!$C$2:$C$57,MATCH($H955,'Chart of Accounts'!$A$2:$A$57,0)),""))</f>
        <v/>
      </c>
      <c r="J955" s="0" t="str">
        <f aca="false">IF($H955="","",IFERROR(INDEX('Chart of Accounts'!$B$2:$B$57,MATCH($H955,'Chart of Accounts'!$A$2:$A$57,0)),""))</f>
        <v/>
      </c>
      <c r="K955" s="0" t="str">
        <f aca="false">IF($F955="","",IFERROR(INDEX('Chart of Accounts'!$B$2:$B$57,MATCH($F955,'Chart of Accounts'!$A$2:$A$57,0)),""))</f>
        <v/>
      </c>
    </row>
    <row r="956" customFormat="false" ht="15" hidden="false" customHeight="false" outlineLevel="0" collapsed="false">
      <c r="A956" s="40"/>
      <c r="B956" s="22"/>
      <c r="C956" s="41"/>
      <c r="D956" s="22"/>
      <c r="E956" s="22"/>
      <c r="F956" s="22"/>
      <c r="G956" s="22"/>
      <c r="H956" s="0" t="str">
        <f aca="false">IF($A956="","",IF($D956="","9999 Uncategorized",$D956))</f>
        <v/>
      </c>
      <c r="I956" s="0" t="str">
        <f aca="false">IF($H956="","",IFERROR(INDEX('Chart of Accounts'!$C$2:$C$57,MATCH($H956,'Chart of Accounts'!$A$2:$A$57,0)),""))</f>
        <v/>
      </c>
      <c r="J956" s="0" t="str">
        <f aca="false">IF($H956="","",IFERROR(INDEX('Chart of Accounts'!$B$2:$B$57,MATCH($H956,'Chart of Accounts'!$A$2:$A$57,0)),""))</f>
        <v/>
      </c>
      <c r="K956" s="0" t="str">
        <f aca="false">IF($F956="","",IFERROR(INDEX('Chart of Accounts'!$B$2:$B$57,MATCH($F956,'Chart of Accounts'!$A$2:$A$57,0)),""))</f>
        <v/>
      </c>
    </row>
    <row r="957" customFormat="false" ht="15" hidden="false" customHeight="false" outlineLevel="0" collapsed="false">
      <c r="A957" s="40"/>
      <c r="B957" s="22"/>
      <c r="C957" s="41"/>
      <c r="D957" s="22"/>
      <c r="E957" s="22"/>
      <c r="F957" s="22"/>
      <c r="G957" s="22"/>
      <c r="H957" s="0" t="str">
        <f aca="false">IF($A957="","",IF($D957="","9999 Uncategorized",$D957))</f>
        <v/>
      </c>
      <c r="I957" s="0" t="str">
        <f aca="false">IF($H957="","",IFERROR(INDEX('Chart of Accounts'!$C$2:$C$57,MATCH($H957,'Chart of Accounts'!$A$2:$A$57,0)),""))</f>
        <v/>
      </c>
      <c r="J957" s="0" t="str">
        <f aca="false">IF($H957="","",IFERROR(INDEX('Chart of Accounts'!$B$2:$B$57,MATCH($H957,'Chart of Accounts'!$A$2:$A$57,0)),""))</f>
        <v/>
      </c>
      <c r="K957" s="0" t="str">
        <f aca="false">IF($F957="","",IFERROR(INDEX('Chart of Accounts'!$B$2:$B$57,MATCH($F957,'Chart of Accounts'!$A$2:$A$57,0)),""))</f>
        <v/>
      </c>
    </row>
    <row r="958" customFormat="false" ht="15" hidden="false" customHeight="false" outlineLevel="0" collapsed="false">
      <c r="A958" s="40"/>
      <c r="B958" s="22"/>
      <c r="C958" s="41"/>
      <c r="D958" s="22"/>
      <c r="E958" s="22"/>
      <c r="F958" s="22"/>
      <c r="G958" s="22"/>
      <c r="H958" s="0" t="str">
        <f aca="false">IF($A958="","",IF($D958="","9999 Uncategorized",$D958))</f>
        <v/>
      </c>
      <c r="I958" s="0" t="str">
        <f aca="false">IF($H958="","",IFERROR(INDEX('Chart of Accounts'!$C$2:$C$57,MATCH($H958,'Chart of Accounts'!$A$2:$A$57,0)),""))</f>
        <v/>
      </c>
      <c r="J958" s="0" t="str">
        <f aca="false">IF($H958="","",IFERROR(INDEX('Chart of Accounts'!$B$2:$B$57,MATCH($H958,'Chart of Accounts'!$A$2:$A$57,0)),""))</f>
        <v/>
      </c>
      <c r="K958" s="0" t="str">
        <f aca="false">IF($F958="","",IFERROR(INDEX('Chart of Accounts'!$B$2:$B$57,MATCH($F958,'Chart of Accounts'!$A$2:$A$57,0)),""))</f>
        <v/>
      </c>
    </row>
    <row r="959" customFormat="false" ht="15" hidden="false" customHeight="false" outlineLevel="0" collapsed="false">
      <c r="A959" s="40"/>
      <c r="B959" s="22"/>
      <c r="C959" s="41"/>
      <c r="D959" s="22"/>
      <c r="E959" s="22"/>
      <c r="F959" s="22"/>
      <c r="G959" s="22"/>
      <c r="H959" s="0" t="str">
        <f aca="false">IF($A959="","",IF($D959="","9999 Uncategorized",$D959))</f>
        <v/>
      </c>
      <c r="I959" s="0" t="str">
        <f aca="false">IF($H959="","",IFERROR(INDEX('Chart of Accounts'!$C$2:$C$57,MATCH($H959,'Chart of Accounts'!$A$2:$A$57,0)),""))</f>
        <v/>
      </c>
      <c r="J959" s="0" t="str">
        <f aca="false">IF($H959="","",IFERROR(INDEX('Chart of Accounts'!$B$2:$B$57,MATCH($H959,'Chart of Accounts'!$A$2:$A$57,0)),""))</f>
        <v/>
      </c>
      <c r="K959" s="0" t="str">
        <f aca="false">IF($F959="","",IFERROR(INDEX('Chart of Accounts'!$B$2:$B$57,MATCH($F959,'Chart of Accounts'!$A$2:$A$57,0)),""))</f>
        <v/>
      </c>
    </row>
    <row r="960" customFormat="false" ht="15" hidden="false" customHeight="false" outlineLevel="0" collapsed="false">
      <c r="A960" s="40"/>
      <c r="B960" s="22"/>
      <c r="C960" s="41"/>
      <c r="D960" s="22"/>
      <c r="E960" s="22"/>
      <c r="F960" s="22"/>
      <c r="G960" s="22"/>
      <c r="H960" s="0" t="str">
        <f aca="false">IF($A960="","",IF($D960="","9999 Uncategorized",$D960))</f>
        <v/>
      </c>
      <c r="I960" s="0" t="str">
        <f aca="false">IF($H960="","",IFERROR(INDEX('Chart of Accounts'!$C$2:$C$57,MATCH($H960,'Chart of Accounts'!$A$2:$A$57,0)),""))</f>
        <v/>
      </c>
      <c r="J960" s="0" t="str">
        <f aca="false">IF($H960="","",IFERROR(INDEX('Chart of Accounts'!$B$2:$B$57,MATCH($H960,'Chart of Accounts'!$A$2:$A$57,0)),""))</f>
        <v/>
      </c>
      <c r="K960" s="0" t="str">
        <f aca="false">IF($F960="","",IFERROR(INDEX('Chart of Accounts'!$B$2:$B$57,MATCH($F960,'Chart of Accounts'!$A$2:$A$57,0)),""))</f>
        <v/>
      </c>
    </row>
    <row r="961" customFormat="false" ht="15" hidden="false" customHeight="false" outlineLevel="0" collapsed="false">
      <c r="A961" s="40"/>
      <c r="B961" s="22"/>
      <c r="C961" s="41"/>
      <c r="D961" s="22"/>
      <c r="E961" s="22"/>
      <c r="F961" s="22"/>
      <c r="G961" s="22"/>
      <c r="H961" s="0" t="str">
        <f aca="false">IF($A961="","",IF($D961="","9999 Uncategorized",$D961))</f>
        <v/>
      </c>
      <c r="I961" s="0" t="str">
        <f aca="false">IF($H961="","",IFERROR(INDEX('Chart of Accounts'!$C$2:$C$57,MATCH($H961,'Chart of Accounts'!$A$2:$A$57,0)),""))</f>
        <v/>
      </c>
      <c r="J961" s="0" t="str">
        <f aca="false">IF($H961="","",IFERROR(INDEX('Chart of Accounts'!$B$2:$B$57,MATCH($H961,'Chart of Accounts'!$A$2:$A$57,0)),""))</f>
        <v/>
      </c>
      <c r="K961" s="0" t="str">
        <f aca="false">IF($F961="","",IFERROR(INDEX('Chart of Accounts'!$B$2:$B$57,MATCH($F961,'Chart of Accounts'!$A$2:$A$57,0)),""))</f>
        <v/>
      </c>
    </row>
    <row r="962" customFormat="false" ht="15" hidden="false" customHeight="false" outlineLevel="0" collapsed="false">
      <c r="A962" s="40"/>
      <c r="B962" s="22"/>
      <c r="C962" s="41"/>
      <c r="D962" s="22"/>
      <c r="E962" s="22"/>
      <c r="F962" s="22"/>
      <c r="G962" s="22"/>
      <c r="H962" s="0" t="str">
        <f aca="false">IF($A962="","",IF($D962="","9999 Uncategorized",$D962))</f>
        <v/>
      </c>
      <c r="I962" s="0" t="str">
        <f aca="false">IF($H962="","",IFERROR(INDEX('Chart of Accounts'!$C$2:$C$57,MATCH($H962,'Chart of Accounts'!$A$2:$A$57,0)),""))</f>
        <v/>
      </c>
      <c r="J962" s="0" t="str">
        <f aca="false">IF($H962="","",IFERROR(INDEX('Chart of Accounts'!$B$2:$B$57,MATCH($H962,'Chart of Accounts'!$A$2:$A$57,0)),""))</f>
        <v/>
      </c>
      <c r="K962" s="0" t="str">
        <f aca="false">IF($F962="","",IFERROR(INDEX('Chart of Accounts'!$B$2:$B$57,MATCH($F962,'Chart of Accounts'!$A$2:$A$57,0)),""))</f>
        <v/>
      </c>
    </row>
    <row r="963" customFormat="false" ht="15" hidden="false" customHeight="false" outlineLevel="0" collapsed="false">
      <c r="A963" s="40"/>
      <c r="B963" s="22"/>
      <c r="C963" s="41"/>
      <c r="D963" s="22"/>
      <c r="E963" s="22"/>
      <c r="F963" s="22"/>
      <c r="G963" s="22"/>
      <c r="H963" s="0" t="str">
        <f aca="false">IF($A963="","",IF($D963="","9999 Uncategorized",$D963))</f>
        <v/>
      </c>
      <c r="I963" s="0" t="str">
        <f aca="false">IF($H963="","",IFERROR(INDEX('Chart of Accounts'!$C$2:$C$57,MATCH($H963,'Chart of Accounts'!$A$2:$A$57,0)),""))</f>
        <v/>
      </c>
      <c r="J963" s="0" t="str">
        <f aca="false">IF($H963="","",IFERROR(INDEX('Chart of Accounts'!$B$2:$B$57,MATCH($H963,'Chart of Accounts'!$A$2:$A$57,0)),""))</f>
        <v/>
      </c>
      <c r="K963" s="0" t="str">
        <f aca="false">IF($F963="","",IFERROR(INDEX('Chart of Accounts'!$B$2:$B$57,MATCH($F963,'Chart of Accounts'!$A$2:$A$57,0)),""))</f>
        <v/>
      </c>
    </row>
    <row r="964" customFormat="false" ht="15" hidden="false" customHeight="false" outlineLevel="0" collapsed="false">
      <c r="A964" s="40"/>
      <c r="B964" s="22"/>
      <c r="C964" s="41"/>
      <c r="D964" s="22"/>
      <c r="E964" s="22"/>
      <c r="F964" s="22"/>
      <c r="G964" s="22"/>
      <c r="H964" s="0" t="str">
        <f aca="false">IF($A964="","",IF($D964="","9999 Uncategorized",$D964))</f>
        <v/>
      </c>
      <c r="I964" s="0" t="str">
        <f aca="false">IF($H964="","",IFERROR(INDEX('Chart of Accounts'!$C$2:$C$57,MATCH($H964,'Chart of Accounts'!$A$2:$A$57,0)),""))</f>
        <v/>
      </c>
      <c r="J964" s="0" t="str">
        <f aca="false">IF($H964="","",IFERROR(INDEX('Chart of Accounts'!$B$2:$B$57,MATCH($H964,'Chart of Accounts'!$A$2:$A$57,0)),""))</f>
        <v/>
      </c>
      <c r="K964" s="0" t="str">
        <f aca="false">IF($F964="","",IFERROR(INDEX('Chart of Accounts'!$B$2:$B$57,MATCH($F964,'Chart of Accounts'!$A$2:$A$57,0)),""))</f>
        <v/>
      </c>
    </row>
    <row r="965" customFormat="false" ht="15" hidden="false" customHeight="false" outlineLevel="0" collapsed="false">
      <c r="A965" s="40"/>
      <c r="B965" s="22"/>
      <c r="C965" s="41"/>
      <c r="D965" s="22"/>
      <c r="E965" s="22"/>
      <c r="F965" s="22"/>
      <c r="G965" s="22"/>
      <c r="H965" s="0" t="str">
        <f aca="false">IF($A965="","",IF($D965="","9999 Uncategorized",$D965))</f>
        <v/>
      </c>
      <c r="I965" s="0" t="str">
        <f aca="false">IF($H965="","",IFERROR(INDEX('Chart of Accounts'!$C$2:$C$57,MATCH($H965,'Chart of Accounts'!$A$2:$A$57,0)),""))</f>
        <v/>
      </c>
      <c r="J965" s="0" t="str">
        <f aca="false">IF($H965="","",IFERROR(INDEX('Chart of Accounts'!$B$2:$B$57,MATCH($H965,'Chart of Accounts'!$A$2:$A$57,0)),""))</f>
        <v/>
      </c>
      <c r="K965" s="0" t="str">
        <f aca="false">IF($F965="","",IFERROR(INDEX('Chart of Accounts'!$B$2:$B$57,MATCH($F965,'Chart of Accounts'!$A$2:$A$57,0)),""))</f>
        <v/>
      </c>
    </row>
    <row r="966" customFormat="false" ht="15" hidden="false" customHeight="false" outlineLevel="0" collapsed="false">
      <c r="A966" s="40"/>
      <c r="B966" s="22"/>
      <c r="C966" s="41"/>
      <c r="D966" s="22"/>
      <c r="E966" s="22"/>
      <c r="F966" s="22"/>
      <c r="G966" s="22"/>
      <c r="H966" s="0" t="str">
        <f aca="false">IF($A966="","",IF($D966="","9999 Uncategorized",$D966))</f>
        <v/>
      </c>
      <c r="I966" s="0" t="str">
        <f aca="false">IF($H966="","",IFERROR(INDEX('Chart of Accounts'!$C$2:$C$57,MATCH($H966,'Chart of Accounts'!$A$2:$A$57,0)),""))</f>
        <v/>
      </c>
      <c r="J966" s="0" t="str">
        <f aca="false">IF($H966="","",IFERROR(INDEX('Chart of Accounts'!$B$2:$B$57,MATCH($H966,'Chart of Accounts'!$A$2:$A$57,0)),""))</f>
        <v/>
      </c>
      <c r="K966" s="0" t="str">
        <f aca="false">IF($F966="","",IFERROR(INDEX('Chart of Accounts'!$B$2:$B$57,MATCH($F966,'Chart of Accounts'!$A$2:$A$57,0)),""))</f>
        <v/>
      </c>
    </row>
    <row r="967" customFormat="false" ht="15" hidden="false" customHeight="false" outlineLevel="0" collapsed="false">
      <c r="A967" s="40"/>
      <c r="B967" s="22"/>
      <c r="C967" s="41"/>
      <c r="D967" s="22"/>
      <c r="E967" s="22"/>
      <c r="F967" s="22"/>
      <c r="G967" s="22"/>
      <c r="H967" s="0" t="str">
        <f aca="false">IF($A967="","",IF($D967="","9999 Uncategorized",$D967))</f>
        <v/>
      </c>
      <c r="I967" s="0" t="str">
        <f aca="false">IF($H967="","",IFERROR(INDEX('Chart of Accounts'!$C$2:$C$57,MATCH($H967,'Chart of Accounts'!$A$2:$A$57,0)),""))</f>
        <v/>
      </c>
      <c r="J967" s="0" t="str">
        <f aca="false">IF($H967="","",IFERROR(INDEX('Chart of Accounts'!$B$2:$B$57,MATCH($H967,'Chart of Accounts'!$A$2:$A$57,0)),""))</f>
        <v/>
      </c>
      <c r="K967" s="0" t="str">
        <f aca="false">IF($F967="","",IFERROR(INDEX('Chart of Accounts'!$B$2:$B$57,MATCH($F967,'Chart of Accounts'!$A$2:$A$57,0)),""))</f>
        <v/>
      </c>
    </row>
    <row r="968" customFormat="false" ht="15" hidden="false" customHeight="false" outlineLevel="0" collapsed="false">
      <c r="A968" s="40"/>
      <c r="B968" s="22"/>
      <c r="C968" s="41"/>
      <c r="D968" s="22"/>
      <c r="E968" s="22"/>
      <c r="F968" s="22"/>
      <c r="G968" s="22"/>
      <c r="H968" s="0" t="str">
        <f aca="false">IF($A968="","",IF($D968="","9999 Uncategorized",$D968))</f>
        <v/>
      </c>
      <c r="I968" s="0" t="str">
        <f aca="false">IF($H968="","",IFERROR(INDEX('Chart of Accounts'!$C$2:$C$57,MATCH($H968,'Chart of Accounts'!$A$2:$A$57,0)),""))</f>
        <v/>
      </c>
      <c r="J968" s="0" t="str">
        <f aca="false">IF($H968="","",IFERROR(INDEX('Chart of Accounts'!$B$2:$B$57,MATCH($H968,'Chart of Accounts'!$A$2:$A$57,0)),""))</f>
        <v/>
      </c>
      <c r="K968" s="0" t="str">
        <f aca="false">IF($F968="","",IFERROR(INDEX('Chart of Accounts'!$B$2:$B$57,MATCH($F968,'Chart of Accounts'!$A$2:$A$57,0)),""))</f>
        <v/>
      </c>
    </row>
    <row r="969" customFormat="false" ht="15" hidden="false" customHeight="false" outlineLevel="0" collapsed="false">
      <c r="A969" s="40"/>
      <c r="B969" s="22"/>
      <c r="C969" s="41"/>
      <c r="D969" s="22"/>
      <c r="E969" s="22"/>
      <c r="F969" s="22"/>
      <c r="G969" s="22"/>
      <c r="H969" s="0" t="str">
        <f aca="false">IF($A969="","",IF($D969="","9999 Uncategorized",$D969))</f>
        <v/>
      </c>
      <c r="I969" s="0" t="str">
        <f aca="false">IF($H969="","",IFERROR(INDEX('Chart of Accounts'!$C$2:$C$57,MATCH($H969,'Chart of Accounts'!$A$2:$A$57,0)),""))</f>
        <v/>
      </c>
      <c r="J969" s="0" t="str">
        <f aca="false">IF($H969="","",IFERROR(INDEX('Chart of Accounts'!$B$2:$B$57,MATCH($H969,'Chart of Accounts'!$A$2:$A$57,0)),""))</f>
        <v/>
      </c>
      <c r="K969" s="0" t="str">
        <f aca="false">IF($F969="","",IFERROR(INDEX('Chart of Accounts'!$B$2:$B$57,MATCH($F969,'Chart of Accounts'!$A$2:$A$57,0)),""))</f>
        <v/>
      </c>
    </row>
    <row r="970" customFormat="false" ht="15" hidden="false" customHeight="false" outlineLevel="0" collapsed="false">
      <c r="A970" s="40"/>
      <c r="B970" s="22"/>
      <c r="C970" s="41"/>
      <c r="D970" s="22"/>
      <c r="E970" s="22"/>
      <c r="F970" s="22"/>
      <c r="G970" s="22"/>
      <c r="H970" s="0" t="str">
        <f aca="false">IF($A970="","",IF($D970="","9999 Uncategorized",$D970))</f>
        <v/>
      </c>
      <c r="I970" s="0" t="str">
        <f aca="false">IF($H970="","",IFERROR(INDEX('Chart of Accounts'!$C$2:$C$57,MATCH($H970,'Chart of Accounts'!$A$2:$A$57,0)),""))</f>
        <v/>
      </c>
      <c r="J970" s="0" t="str">
        <f aca="false">IF($H970="","",IFERROR(INDEX('Chart of Accounts'!$B$2:$B$57,MATCH($H970,'Chart of Accounts'!$A$2:$A$57,0)),""))</f>
        <v/>
      </c>
      <c r="K970" s="0" t="str">
        <f aca="false">IF($F970="","",IFERROR(INDEX('Chart of Accounts'!$B$2:$B$57,MATCH($F970,'Chart of Accounts'!$A$2:$A$57,0)),""))</f>
        <v/>
      </c>
    </row>
    <row r="971" customFormat="false" ht="15" hidden="false" customHeight="false" outlineLevel="0" collapsed="false">
      <c r="A971" s="40"/>
      <c r="B971" s="22"/>
      <c r="C971" s="41"/>
      <c r="D971" s="22"/>
      <c r="E971" s="22"/>
      <c r="F971" s="22"/>
      <c r="G971" s="22"/>
      <c r="H971" s="0" t="str">
        <f aca="false">IF($A971="","",IF($D971="","9999 Uncategorized",$D971))</f>
        <v/>
      </c>
      <c r="I971" s="0" t="str">
        <f aca="false">IF($H971="","",IFERROR(INDEX('Chart of Accounts'!$C$2:$C$57,MATCH($H971,'Chart of Accounts'!$A$2:$A$57,0)),""))</f>
        <v/>
      </c>
      <c r="J971" s="0" t="str">
        <f aca="false">IF($H971="","",IFERROR(INDEX('Chart of Accounts'!$B$2:$B$57,MATCH($H971,'Chart of Accounts'!$A$2:$A$57,0)),""))</f>
        <v/>
      </c>
      <c r="K971" s="0" t="str">
        <f aca="false">IF($F971="","",IFERROR(INDEX('Chart of Accounts'!$B$2:$B$57,MATCH($F971,'Chart of Accounts'!$A$2:$A$57,0)),""))</f>
        <v/>
      </c>
    </row>
    <row r="972" customFormat="false" ht="15" hidden="false" customHeight="false" outlineLevel="0" collapsed="false">
      <c r="A972" s="40"/>
      <c r="B972" s="22"/>
      <c r="C972" s="41"/>
      <c r="D972" s="22"/>
      <c r="E972" s="22"/>
      <c r="F972" s="22"/>
      <c r="G972" s="22"/>
      <c r="H972" s="0" t="str">
        <f aca="false">IF($A972="","",IF($D972="","9999 Uncategorized",$D972))</f>
        <v/>
      </c>
      <c r="I972" s="0" t="str">
        <f aca="false">IF($H972="","",IFERROR(INDEX('Chart of Accounts'!$C$2:$C$57,MATCH($H972,'Chart of Accounts'!$A$2:$A$57,0)),""))</f>
        <v/>
      </c>
      <c r="J972" s="0" t="str">
        <f aca="false">IF($H972="","",IFERROR(INDEX('Chart of Accounts'!$B$2:$B$57,MATCH($H972,'Chart of Accounts'!$A$2:$A$57,0)),""))</f>
        <v/>
      </c>
      <c r="K972" s="0" t="str">
        <f aca="false">IF($F972="","",IFERROR(INDEX('Chart of Accounts'!$B$2:$B$57,MATCH($F972,'Chart of Accounts'!$A$2:$A$57,0)),""))</f>
        <v/>
      </c>
    </row>
    <row r="973" customFormat="false" ht="15" hidden="false" customHeight="false" outlineLevel="0" collapsed="false">
      <c r="A973" s="40"/>
      <c r="B973" s="22"/>
      <c r="C973" s="41"/>
      <c r="D973" s="22"/>
      <c r="E973" s="22"/>
      <c r="F973" s="22"/>
      <c r="G973" s="22"/>
      <c r="H973" s="0" t="str">
        <f aca="false">IF($A973="","",IF($D973="","9999 Uncategorized",$D973))</f>
        <v/>
      </c>
      <c r="I973" s="0" t="str">
        <f aca="false">IF($H973="","",IFERROR(INDEX('Chart of Accounts'!$C$2:$C$57,MATCH($H973,'Chart of Accounts'!$A$2:$A$57,0)),""))</f>
        <v/>
      </c>
      <c r="J973" s="0" t="str">
        <f aca="false">IF($H973="","",IFERROR(INDEX('Chart of Accounts'!$B$2:$B$57,MATCH($H973,'Chart of Accounts'!$A$2:$A$57,0)),""))</f>
        <v/>
      </c>
      <c r="K973" s="0" t="str">
        <f aca="false">IF($F973="","",IFERROR(INDEX('Chart of Accounts'!$B$2:$B$57,MATCH($F973,'Chart of Accounts'!$A$2:$A$57,0)),""))</f>
        <v/>
      </c>
    </row>
    <row r="974" customFormat="false" ht="15" hidden="false" customHeight="false" outlineLevel="0" collapsed="false">
      <c r="A974" s="40"/>
      <c r="B974" s="22"/>
      <c r="C974" s="41"/>
      <c r="D974" s="22"/>
      <c r="E974" s="22"/>
      <c r="F974" s="22"/>
      <c r="G974" s="22"/>
      <c r="H974" s="0" t="str">
        <f aca="false">IF($A974="","",IF($D974="","9999 Uncategorized",$D974))</f>
        <v/>
      </c>
      <c r="I974" s="0" t="str">
        <f aca="false">IF($H974="","",IFERROR(INDEX('Chart of Accounts'!$C$2:$C$57,MATCH($H974,'Chart of Accounts'!$A$2:$A$57,0)),""))</f>
        <v/>
      </c>
      <c r="J974" s="0" t="str">
        <f aca="false">IF($H974="","",IFERROR(INDEX('Chart of Accounts'!$B$2:$B$57,MATCH($H974,'Chart of Accounts'!$A$2:$A$57,0)),""))</f>
        <v/>
      </c>
      <c r="K974" s="0" t="str">
        <f aca="false">IF($F974="","",IFERROR(INDEX('Chart of Accounts'!$B$2:$B$57,MATCH($F974,'Chart of Accounts'!$A$2:$A$57,0)),""))</f>
        <v/>
      </c>
    </row>
    <row r="975" customFormat="false" ht="15" hidden="false" customHeight="false" outlineLevel="0" collapsed="false">
      <c r="A975" s="40"/>
      <c r="B975" s="22"/>
      <c r="C975" s="41"/>
      <c r="D975" s="22"/>
      <c r="E975" s="22"/>
      <c r="F975" s="22"/>
      <c r="G975" s="22"/>
      <c r="H975" s="0" t="str">
        <f aca="false">IF($A975="","",IF($D975="","9999 Uncategorized",$D975))</f>
        <v/>
      </c>
      <c r="I975" s="0" t="str">
        <f aca="false">IF($H975="","",IFERROR(INDEX('Chart of Accounts'!$C$2:$C$57,MATCH($H975,'Chart of Accounts'!$A$2:$A$57,0)),""))</f>
        <v/>
      </c>
      <c r="J975" s="0" t="str">
        <f aca="false">IF($H975="","",IFERROR(INDEX('Chart of Accounts'!$B$2:$B$57,MATCH($H975,'Chart of Accounts'!$A$2:$A$57,0)),""))</f>
        <v/>
      </c>
      <c r="K975" s="0" t="str">
        <f aca="false">IF($F975="","",IFERROR(INDEX('Chart of Accounts'!$B$2:$B$57,MATCH($F975,'Chart of Accounts'!$A$2:$A$57,0)),""))</f>
        <v/>
      </c>
    </row>
    <row r="976" customFormat="false" ht="15" hidden="false" customHeight="false" outlineLevel="0" collapsed="false">
      <c r="A976" s="40"/>
      <c r="B976" s="22"/>
      <c r="C976" s="41"/>
      <c r="D976" s="22"/>
      <c r="E976" s="22"/>
      <c r="F976" s="22"/>
      <c r="G976" s="22"/>
      <c r="H976" s="0" t="str">
        <f aca="false">IF($A976="","",IF($D976="","9999 Uncategorized",$D976))</f>
        <v/>
      </c>
      <c r="I976" s="0" t="str">
        <f aca="false">IF($H976="","",IFERROR(INDEX('Chart of Accounts'!$C$2:$C$57,MATCH($H976,'Chart of Accounts'!$A$2:$A$57,0)),""))</f>
        <v/>
      </c>
      <c r="J976" s="0" t="str">
        <f aca="false">IF($H976="","",IFERROR(INDEX('Chart of Accounts'!$B$2:$B$57,MATCH($H976,'Chart of Accounts'!$A$2:$A$57,0)),""))</f>
        <v/>
      </c>
      <c r="K976" s="0" t="str">
        <f aca="false">IF($F976="","",IFERROR(INDEX('Chart of Accounts'!$B$2:$B$57,MATCH($F976,'Chart of Accounts'!$A$2:$A$57,0)),""))</f>
        <v/>
      </c>
    </row>
    <row r="977" customFormat="false" ht="15" hidden="false" customHeight="false" outlineLevel="0" collapsed="false">
      <c r="A977" s="40"/>
      <c r="B977" s="22"/>
      <c r="C977" s="41"/>
      <c r="D977" s="22"/>
      <c r="E977" s="22"/>
      <c r="F977" s="22"/>
      <c r="G977" s="22"/>
      <c r="H977" s="0" t="str">
        <f aca="false">IF($A977="","",IF($D977="","9999 Uncategorized",$D977))</f>
        <v/>
      </c>
      <c r="I977" s="0" t="str">
        <f aca="false">IF($H977="","",IFERROR(INDEX('Chart of Accounts'!$C$2:$C$57,MATCH($H977,'Chart of Accounts'!$A$2:$A$57,0)),""))</f>
        <v/>
      </c>
      <c r="J977" s="0" t="str">
        <f aca="false">IF($H977="","",IFERROR(INDEX('Chart of Accounts'!$B$2:$B$57,MATCH($H977,'Chart of Accounts'!$A$2:$A$57,0)),""))</f>
        <v/>
      </c>
      <c r="K977" s="0" t="str">
        <f aca="false">IF($F977="","",IFERROR(INDEX('Chart of Accounts'!$B$2:$B$57,MATCH($F977,'Chart of Accounts'!$A$2:$A$57,0)),""))</f>
        <v/>
      </c>
    </row>
    <row r="978" customFormat="false" ht="15" hidden="false" customHeight="false" outlineLevel="0" collapsed="false">
      <c r="A978" s="40"/>
      <c r="B978" s="22"/>
      <c r="C978" s="41"/>
      <c r="D978" s="22"/>
      <c r="E978" s="22"/>
      <c r="F978" s="22"/>
      <c r="G978" s="22"/>
      <c r="H978" s="0" t="str">
        <f aca="false">IF($A978="","",IF($D978="","9999 Uncategorized",$D978))</f>
        <v/>
      </c>
      <c r="I978" s="0" t="str">
        <f aca="false">IF($H978="","",IFERROR(INDEX('Chart of Accounts'!$C$2:$C$57,MATCH($H978,'Chart of Accounts'!$A$2:$A$57,0)),""))</f>
        <v/>
      </c>
      <c r="J978" s="0" t="str">
        <f aca="false">IF($H978="","",IFERROR(INDEX('Chart of Accounts'!$B$2:$B$57,MATCH($H978,'Chart of Accounts'!$A$2:$A$57,0)),""))</f>
        <v/>
      </c>
      <c r="K978" s="0" t="str">
        <f aca="false">IF($F978="","",IFERROR(INDEX('Chart of Accounts'!$B$2:$B$57,MATCH($F978,'Chart of Accounts'!$A$2:$A$57,0)),""))</f>
        <v/>
      </c>
    </row>
    <row r="979" customFormat="false" ht="15" hidden="false" customHeight="false" outlineLevel="0" collapsed="false">
      <c r="A979" s="40"/>
      <c r="B979" s="22"/>
      <c r="C979" s="41"/>
      <c r="D979" s="22"/>
      <c r="E979" s="22"/>
      <c r="F979" s="22"/>
      <c r="G979" s="22"/>
      <c r="H979" s="0" t="str">
        <f aca="false">IF($A979="","",IF($D979="","9999 Uncategorized",$D979))</f>
        <v/>
      </c>
      <c r="I979" s="0" t="str">
        <f aca="false">IF($H979="","",IFERROR(INDEX('Chart of Accounts'!$C$2:$C$57,MATCH($H979,'Chart of Accounts'!$A$2:$A$57,0)),""))</f>
        <v/>
      </c>
      <c r="J979" s="0" t="str">
        <f aca="false">IF($H979="","",IFERROR(INDEX('Chart of Accounts'!$B$2:$B$57,MATCH($H979,'Chart of Accounts'!$A$2:$A$57,0)),""))</f>
        <v/>
      </c>
      <c r="K979" s="0" t="str">
        <f aca="false">IF($F979="","",IFERROR(INDEX('Chart of Accounts'!$B$2:$B$57,MATCH($F979,'Chart of Accounts'!$A$2:$A$57,0)),""))</f>
        <v/>
      </c>
    </row>
    <row r="980" customFormat="false" ht="15" hidden="false" customHeight="false" outlineLevel="0" collapsed="false">
      <c r="A980" s="40"/>
      <c r="B980" s="22"/>
      <c r="C980" s="41"/>
      <c r="D980" s="22"/>
      <c r="E980" s="22"/>
      <c r="F980" s="22"/>
      <c r="G980" s="22"/>
      <c r="H980" s="0" t="str">
        <f aca="false">IF($A980="","",IF($D980="","9999 Uncategorized",$D980))</f>
        <v/>
      </c>
      <c r="I980" s="0" t="str">
        <f aca="false">IF($H980="","",IFERROR(INDEX('Chart of Accounts'!$C$2:$C$57,MATCH($H980,'Chart of Accounts'!$A$2:$A$57,0)),""))</f>
        <v/>
      </c>
      <c r="J980" s="0" t="str">
        <f aca="false">IF($H980="","",IFERROR(INDEX('Chart of Accounts'!$B$2:$B$57,MATCH($H980,'Chart of Accounts'!$A$2:$A$57,0)),""))</f>
        <v/>
      </c>
      <c r="K980" s="0" t="str">
        <f aca="false">IF($F980="","",IFERROR(INDEX('Chart of Accounts'!$B$2:$B$57,MATCH($F980,'Chart of Accounts'!$A$2:$A$57,0)),""))</f>
        <v/>
      </c>
    </row>
    <row r="981" customFormat="false" ht="15" hidden="false" customHeight="false" outlineLevel="0" collapsed="false">
      <c r="A981" s="40"/>
      <c r="B981" s="22"/>
      <c r="C981" s="41"/>
      <c r="D981" s="22"/>
      <c r="E981" s="22"/>
      <c r="F981" s="22"/>
      <c r="G981" s="22"/>
      <c r="H981" s="0" t="str">
        <f aca="false">IF($A981="","",IF($D981="","9999 Uncategorized",$D981))</f>
        <v/>
      </c>
      <c r="I981" s="0" t="str">
        <f aca="false">IF($H981="","",IFERROR(INDEX('Chart of Accounts'!$C$2:$C$57,MATCH($H981,'Chart of Accounts'!$A$2:$A$57,0)),""))</f>
        <v/>
      </c>
      <c r="J981" s="0" t="str">
        <f aca="false">IF($H981="","",IFERROR(INDEX('Chart of Accounts'!$B$2:$B$57,MATCH($H981,'Chart of Accounts'!$A$2:$A$57,0)),""))</f>
        <v/>
      </c>
      <c r="K981" s="0" t="str">
        <f aca="false">IF($F981="","",IFERROR(INDEX('Chart of Accounts'!$B$2:$B$57,MATCH($F981,'Chart of Accounts'!$A$2:$A$57,0)),""))</f>
        <v/>
      </c>
    </row>
    <row r="982" customFormat="false" ht="15" hidden="false" customHeight="false" outlineLevel="0" collapsed="false">
      <c r="A982" s="40"/>
      <c r="B982" s="22"/>
      <c r="C982" s="41"/>
      <c r="D982" s="22"/>
      <c r="E982" s="22"/>
      <c r="F982" s="22"/>
      <c r="G982" s="22"/>
      <c r="H982" s="0" t="str">
        <f aca="false">IF($A982="","",IF($D982="","9999 Uncategorized",$D982))</f>
        <v/>
      </c>
      <c r="I982" s="0" t="str">
        <f aca="false">IF($H982="","",IFERROR(INDEX('Chart of Accounts'!$C$2:$C$57,MATCH($H982,'Chart of Accounts'!$A$2:$A$57,0)),""))</f>
        <v/>
      </c>
      <c r="J982" s="0" t="str">
        <f aca="false">IF($H982="","",IFERROR(INDEX('Chart of Accounts'!$B$2:$B$57,MATCH($H982,'Chart of Accounts'!$A$2:$A$57,0)),""))</f>
        <v/>
      </c>
      <c r="K982" s="0" t="str">
        <f aca="false">IF($F982="","",IFERROR(INDEX('Chart of Accounts'!$B$2:$B$57,MATCH($F982,'Chart of Accounts'!$A$2:$A$57,0)),""))</f>
        <v/>
      </c>
    </row>
    <row r="983" customFormat="false" ht="15" hidden="false" customHeight="false" outlineLevel="0" collapsed="false">
      <c r="A983" s="40"/>
      <c r="B983" s="22"/>
      <c r="C983" s="41"/>
      <c r="D983" s="22"/>
      <c r="E983" s="22"/>
      <c r="F983" s="22"/>
      <c r="G983" s="22"/>
      <c r="H983" s="0" t="str">
        <f aca="false">IF($A983="","",IF($D983="","9999 Uncategorized",$D983))</f>
        <v/>
      </c>
      <c r="I983" s="0" t="str">
        <f aca="false">IF($H983="","",IFERROR(INDEX('Chart of Accounts'!$C$2:$C$57,MATCH($H983,'Chart of Accounts'!$A$2:$A$57,0)),""))</f>
        <v/>
      </c>
      <c r="J983" s="0" t="str">
        <f aca="false">IF($H983="","",IFERROR(INDEX('Chart of Accounts'!$B$2:$B$57,MATCH($H983,'Chart of Accounts'!$A$2:$A$57,0)),""))</f>
        <v/>
      </c>
      <c r="K983" s="0" t="str">
        <f aca="false">IF($F983="","",IFERROR(INDEX('Chart of Accounts'!$B$2:$B$57,MATCH($F983,'Chart of Accounts'!$A$2:$A$57,0)),""))</f>
        <v/>
      </c>
    </row>
    <row r="984" customFormat="false" ht="15" hidden="false" customHeight="false" outlineLevel="0" collapsed="false">
      <c r="A984" s="40"/>
      <c r="B984" s="22"/>
      <c r="C984" s="41"/>
      <c r="D984" s="22"/>
      <c r="E984" s="22"/>
      <c r="F984" s="22"/>
      <c r="G984" s="22"/>
      <c r="H984" s="0" t="str">
        <f aca="false">IF($A984="","",IF($D984="","9999 Uncategorized",$D984))</f>
        <v/>
      </c>
      <c r="I984" s="0" t="str">
        <f aca="false">IF($H984="","",IFERROR(INDEX('Chart of Accounts'!$C$2:$C$57,MATCH($H984,'Chart of Accounts'!$A$2:$A$57,0)),""))</f>
        <v/>
      </c>
      <c r="J984" s="0" t="str">
        <f aca="false">IF($H984="","",IFERROR(INDEX('Chart of Accounts'!$B$2:$B$57,MATCH($H984,'Chart of Accounts'!$A$2:$A$57,0)),""))</f>
        <v/>
      </c>
      <c r="K984" s="0" t="str">
        <f aca="false">IF($F984="","",IFERROR(INDEX('Chart of Accounts'!$B$2:$B$57,MATCH($F984,'Chart of Accounts'!$A$2:$A$57,0)),""))</f>
        <v/>
      </c>
    </row>
    <row r="985" customFormat="false" ht="15" hidden="false" customHeight="false" outlineLevel="0" collapsed="false">
      <c r="A985" s="40"/>
      <c r="B985" s="22"/>
      <c r="C985" s="41"/>
      <c r="D985" s="22"/>
      <c r="E985" s="22"/>
      <c r="F985" s="22"/>
      <c r="G985" s="22"/>
      <c r="H985" s="0" t="str">
        <f aca="false">IF($A985="","",IF($D985="","9999 Uncategorized",$D985))</f>
        <v/>
      </c>
      <c r="I985" s="0" t="str">
        <f aca="false">IF($H985="","",IFERROR(INDEX('Chart of Accounts'!$C$2:$C$57,MATCH($H985,'Chart of Accounts'!$A$2:$A$57,0)),""))</f>
        <v/>
      </c>
      <c r="J985" s="0" t="str">
        <f aca="false">IF($H985="","",IFERROR(INDEX('Chart of Accounts'!$B$2:$B$57,MATCH($H985,'Chart of Accounts'!$A$2:$A$57,0)),""))</f>
        <v/>
      </c>
      <c r="K985" s="0" t="str">
        <f aca="false">IF($F985="","",IFERROR(INDEX('Chart of Accounts'!$B$2:$B$57,MATCH($F985,'Chart of Accounts'!$A$2:$A$57,0)),""))</f>
        <v/>
      </c>
    </row>
    <row r="986" customFormat="false" ht="15" hidden="false" customHeight="false" outlineLevel="0" collapsed="false">
      <c r="A986" s="40"/>
      <c r="B986" s="22"/>
      <c r="C986" s="41"/>
      <c r="D986" s="22"/>
      <c r="E986" s="22"/>
      <c r="F986" s="22"/>
      <c r="G986" s="22"/>
      <c r="H986" s="0" t="str">
        <f aca="false">IF($A986="","",IF($D986="","9999 Uncategorized",$D986))</f>
        <v/>
      </c>
      <c r="I986" s="0" t="str">
        <f aca="false">IF($H986="","",IFERROR(INDEX('Chart of Accounts'!$C$2:$C$57,MATCH($H986,'Chart of Accounts'!$A$2:$A$57,0)),""))</f>
        <v/>
      </c>
      <c r="J986" s="0" t="str">
        <f aca="false">IF($H986="","",IFERROR(INDEX('Chart of Accounts'!$B$2:$B$57,MATCH($H986,'Chart of Accounts'!$A$2:$A$57,0)),""))</f>
        <v/>
      </c>
      <c r="K986" s="0" t="str">
        <f aca="false">IF($F986="","",IFERROR(INDEX('Chart of Accounts'!$B$2:$B$57,MATCH($F986,'Chart of Accounts'!$A$2:$A$57,0)),""))</f>
        <v/>
      </c>
    </row>
    <row r="987" customFormat="false" ht="15" hidden="false" customHeight="false" outlineLevel="0" collapsed="false">
      <c r="A987" s="40"/>
      <c r="B987" s="22"/>
      <c r="C987" s="41"/>
      <c r="D987" s="22"/>
      <c r="E987" s="22"/>
      <c r="F987" s="22"/>
      <c r="G987" s="22"/>
      <c r="H987" s="0" t="str">
        <f aca="false">IF($A987="","",IF($D987="","9999 Uncategorized",$D987))</f>
        <v/>
      </c>
      <c r="I987" s="0" t="str">
        <f aca="false">IF($H987="","",IFERROR(INDEX('Chart of Accounts'!$C$2:$C$57,MATCH($H987,'Chart of Accounts'!$A$2:$A$57,0)),""))</f>
        <v/>
      </c>
      <c r="J987" s="0" t="str">
        <f aca="false">IF($H987="","",IFERROR(INDEX('Chart of Accounts'!$B$2:$B$57,MATCH($H987,'Chart of Accounts'!$A$2:$A$57,0)),""))</f>
        <v/>
      </c>
      <c r="K987" s="0" t="str">
        <f aca="false">IF($F987="","",IFERROR(INDEX('Chart of Accounts'!$B$2:$B$57,MATCH($F987,'Chart of Accounts'!$A$2:$A$57,0)),""))</f>
        <v/>
      </c>
    </row>
    <row r="988" customFormat="false" ht="15" hidden="false" customHeight="false" outlineLevel="0" collapsed="false">
      <c r="A988" s="40"/>
      <c r="B988" s="22"/>
      <c r="C988" s="41"/>
      <c r="D988" s="22"/>
      <c r="E988" s="22"/>
      <c r="F988" s="22"/>
      <c r="G988" s="22"/>
      <c r="H988" s="0" t="str">
        <f aca="false">IF($A988="","",IF($D988="","9999 Uncategorized",$D988))</f>
        <v/>
      </c>
      <c r="I988" s="0" t="str">
        <f aca="false">IF($H988="","",IFERROR(INDEX('Chart of Accounts'!$C$2:$C$57,MATCH($H988,'Chart of Accounts'!$A$2:$A$57,0)),""))</f>
        <v/>
      </c>
      <c r="J988" s="0" t="str">
        <f aca="false">IF($H988="","",IFERROR(INDEX('Chart of Accounts'!$B$2:$B$57,MATCH($H988,'Chart of Accounts'!$A$2:$A$57,0)),""))</f>
        <v/>
      </c>
      <c r="K988" s="0" t="str">
        <f aca="false">IF($F988="","",IFERROR(INDEX('Chart of Accounts'!$B$2:$B$57,MATCH($F988,'Chart of Accounts'!$A$2:$A$57,0)),""))</f>
        <v/>
      </c>
    </row>
    <row r="989" customFormat="false" ht="15" hidden="false" customHeight="false" outlineLevel="0" collapsed="false">
      <c r="A989" s="40"/>
      <c r="B989" s="22"/>
      <c r="C989" s="41"/>
      <c r="D989" s="22"/>
      <c r="E989" s="22"/>
      <c r="F989" s="22"/>
      <c r="G989" s="22"/>
      <c r="H989" s="0" t="str">
        <f aca="false">IF($A989="","",IF($D989="","9999 Uncategorized",$D989))</f>
        <v/>
      </c>
      <c r="I989" s="0" t="str">
        <f aca="false">IF($H989="","",IFERROR(INDEX('Chart of Accounts'!$C$2:$C$57,MATCH($H989,'Chart of Accounts'!$A$2:$A$57,0)),""))</f>
        <v/>
      </c>
      <c r="J989" s="0" t="str">
        <f aca="false">IF($H989="","",IFERROR(INDEX('Chart of Accounts'!$B$2:$B$57,MATCH($H989,'Chart of Accounts'!$A$2:$A$57,0)),""))</f>
        <v/>
      </c>
      <c r="K989" s="0" t="str">
        <f aca="false">IF($F989="","",IFERROR(INDEX('Chart of Accounts'!$B$2:$B$57,MATCH($F989,'Chart of Accounts'!$A$2:$A$57,0)),""))</f>
        <v/>
      </c>
    </row>
    <row r="990" customFormat="false" ht="15" hidden="false" customHeight="false" outlineLevel="0" collapsed="false">
      <c r="A990" s="40"/>
      <c r="B990" s="22"/>
      <c r="C990" s="41"/>
      <c r="D990" s="22"/>
      <c r="E990" s="22"/>
      <c r="F990" s="22"/>
      <c r="G990" s="22"/>
      <c r="H990" s="0" t="str">
        <f aca="false">IF($A990="","",IF($D990="","9999 Uncategorized",$D990))</f>
        <v/>
      </c>
      <c r="I990" s="0" t="str">
        <f aca="false">IF($H990="","",IFERROR(INDEX('Chart of Accounts'!$C$2:$C$57,MATCH($H990,'Chart of Accounts'!$A$2:$A$57,0)),""))</f>
        <v/>
      </c>
      <c r="J990" s="0" t="str">
        <f aca="false">IF($H990="","",IFERROR(INDEX('Chart of Accounts'!$B$2:$B$57,MATCH($H990,'Chart of Accounts'!$A$2:$A$57,0)),""))</f>
        <v/>
      </c>
      <c r="K990" s="0" t="str">
        <f aca="false">IF($F990="","",IFERROR(INDEX('Chart of Accounts'!$B$2:$B$57,MATCH($F990,'Chart of Accounts'!$A$2:$A$57,0)),""))</f>
        <v/>
      </c>
    </row>
    <row r="991" customFormat="false" ht="15" hidden="false" customHeight="false" outlineLevel="0" collapsed="false">
      <c r="A991" s="40"/>
      <c r="B991" s="22"/>
      <c r="C991" s="41"/>
      <c r="D991" s="22"/>
      <c r="E991" s="22"/>
      <c r="F991" s="22"/>
      <c r="G991" s="22"/>
      <c r="H991" s="0" t="str">
        <f aca="false">IF($A991="","",IF($D991="","9999 Uncategorized",$D991))</f>
        <v/>
      </c>
      <c r="I991" s="0" t="str">
        <f aca="false">IF($H991="","",IFERROR(INDEX('Chart of Accounts'!$C$2:$C$57,MATCH($H991,'Chart of Accounts'!$A$2:$A$57,0)),""))</f>
        <v/>
      </c>
      <c r="J991" s="0" t="str">
        <f aca="false">IF($H991="","",IFERROR(INDEX('Chart of Accounts'!$B$2:$B$57,MATCH($H991,'Chart of Accounts'!$A$2:$A$57,0)),""))</f>
        <v/>
      </c>
      <c r="K991" s="0" t="str">
        <f aca="false">IF($F991="","",IFERROR(INDEX('Chart of Accounts'!$B$2:$B$57,MATCH($F991,'Chart of Accounts'!$A$2:$A$57,0)),""))</f>
        <v/>
      </c>
    </row>
    <row r="992" customFormat="false" ht="15" hidden="false" customHeight="false" outlineLevel="0" collapsed="false">
      <c r="A992" s="40"/>
      <c r="B992" s="22"/>
      <c r="C992" s="41"/>
      <c r="D992" s="22"/>
      <c r="E992" s="22"/>
      <c r="F992" s="22"/>
      <c r="G992" s="22"/>
      <c r="H992" s="0" t="str">
        <f aca="false">IF($A992="","",IF($D992="","9999 Uncategorized",$D992))</f>
        <v/>
      </c>
      <c r="I992" s="0" t="str">
        <f aca="false">IF($H992="","",IFERROR(INDEX('Chart of Accounts'!$C$2:$C$57,MATCH($H992,'Chart of Accounts'!$A$2:$A$57,0)),""))</f>
        <v/>
      </c>
      <c r="J992" s="0" t="str">
        <f aca="false">IF($H992="","",IFERROR(INDEX('Chart of Accounts'!$B$2:$B$57,MATCH($H992,'Chart of Accounts'!$A$2:$A$57,0)),""))</f>
        <v/>
      </c>
      <c r="K992" s="0" t="str">
        <f aca="false">IF($F992="","",IFERROR(INDEX('Chart of Accounts'!$B$2:$B$57,MATCH($F992,'Chart of Accounts'!$A$2:$A$57,0)),""))</f>
        <v/>
      </c>
    </row>
    <row r="993" customFormat="false" ht="15" hidden="false" customHeight="false" outlineLevel="0" collapsed="false">
      <c r="A993" s="40"/>
      <c r="B993" s="22"/>
      <c r="C993" s="41"/>
      <c r="D993" s="22"/>
      <c r="E993" s="22"/>
      <c r="F993" s="22"/>
      <c r="G993" s="22"/>
      <c r="H993" s="0" t="str">
        <f aca="false">IF($A993="","",IF($D993="","9999 Uncategorized",$D993))</f>
        <v/>
      </c>
      <c r="I993" s="0" t="str">
        <f aca="false">IF($H993="","",IFERROR(INDEX('Chart of Accounts'!$C$2:$C$57,MATCH($H993,'Chart of Accounts'!$A$2:$A$57,0)),""))</f>
        <v/>
      </c>
      <c r="J993" s="0" t="str">
        <f aca="false">IF($H993="","",IFERROR(INDEX('Chart of Accounts'!$B$2:$B$57,MATCH($H993,'Chart of Accounts'!$A$2:$A$57,0)),""))</f>
        <v/>
      </c>
      <c r="K993" s="0" t="str">
        <f aca="false">IF($F993="","",IFERROR(INDEX('Chart of Accounts'!$B$2:$B$57,MATCH($F993,'Chart of Accounts'!$A$2:$A$57,0)),""))</f>
        <v/>
      </c>
    </row>
    <row r="994" customFormat="false" ht="15" hidden="false" customHeight="false" outlineLevel="0" collapsed="false">
      <c r="A994" s="40"/>
      <c r="B994" s="22"/>
      <c r="C994" s="41"/>
      <c r="D994" s="22"/>
      <c r="E994" s="22"/>
      <c r="F994" s="22"/>
      <c r="G994" s="22"/>
      <c r="H994" s="0" t="str">
        <f aca="false">IF($A994="","",IF($D994="","9999 Uncategorized",$D994))</f>
        <v/>
      </c>
      <c r="I994" s="0" t="str">
        <f aca="false">IF($H994="","",IFERROR(INDEX('Chart of Accounts'!$C$2:$C$57,MATCH($H994,'Chart of Accounts'!$A$2:$A$57,0)),""))</f>
        <v/>
      </c>
      <c r="J994" s="0" t="str">
        <f aca="false">IF($H994="","",IFERROR(INDEX('Chart of Accounts'!$B$2:$B$57,MATCH($H994,'Chart of Accounts'!$A$2:$A$57,0)),""))</f>
        <v/>
      </c>
      <c r="K994" s="0" t="str">
        <f aca="false">IF($F994="","",IFERROR(INDEX('Chart of Accounts'!$B$2:$B$57,MATCH($F994,'Chart of Accounts'!$A$2:$A$57,0)),""))</f>
        <v/>
      </c>
    </row>
    <row r="995" customFormat="false" ht="15" hidden="false" customHeight="false" outlineLevel="0" collapsed="false">
      <c r="A995" s="40"/>
      <c r="B995" s="22"/>
      <c r="C995" s="41"/>
      <c r="D995" s="22"/>
      <c r="E995" s="22"/>
      <c r="F995" s="22"/>
      <c r="G995" s="22"/>
      <c r="H995" s="0" t="str">
        <f aca="false">IF($A995="","",IF($D995="","9999 Uncategorized",$D995))</f>
        <v/>
      </c>
      <c r="I995" s="0" t="str">
        <f aca="false">IF($H995="","",IFERROR(INDEX('Chart of Accounts'!$C$2:$C$57,MATCH($H995,'Chart of Accounts'!$A$2:$A$57,0)),""))</f>
        <v/>
      </c>
      <c r="J995" s="0" t="str">
        <f aca="false">IF($H995="","",IFERROR(INDEX('Chart of Accounts'!$B$2:$B$57,MATCH($H995,'Chart of Accounts'!$A$2:$A$57,0)),""))</f>
        <v/>
      </c>
      <c r="K995" s="0" t="str">
        <f aca="false">IF($F995="","",IFERROR(INDEX('Chart of Accounts'!$B$2:$B$57,MATCH($F995,'Chart of Accounts'!$A$2:$A$57,0)),""))</f>
        <v/>
      </c>
    </row>
    <row r="996" customFormat="false" ht="15" hidden="false" customHeight="false" outlineLevel="0" collapsed="false">
      <c r="A996" s="40"/>
      <c r="B996" s="22"/>
      <c r="C996" s="41"/>
      <c r="D996" s="22"/>
      <c r="E996" s="22"/>
      <c r="F996" s="22"/>
      <c r="G996" s="22"/>
      <c r="H996" s="0" t="str">
        <f aca="false">IF($A996="","",IF($D996="","9999 Uncategorized",$D996))</f>
        <v/>
      </c>
      <c r="I996" s="0" t="str">
        <f aca="false">IF($H996="","",IFERROR(INDEX('Chart of Accounts'!$C$2:$C$57,MATCH($H996,'Chart of Accounts'!$A$2:$A$57,0)),""))</f>
        <v/>
      </c>
      <c r="J996" s="0" t="str">
        <f aca="false">IF($H996="","",IFERROR(INDEX('Chart of Accounts'!$B$2:$B$57,MATCH($H996,'Chart of Accounts'!$A$2:$A$57,0)),""))</f>
        <v/>
      </c>
      <c r="K996" s="0" t="str">
        <f aca="false">IF($F996="","",IFERROR(INDEX('Chart of Accounts'!$B$2:$B$57,MATCH($F996,'Chart of Accounts'!$A$2:$A$57,0)),""))</f>
        <v/>
      </c>
    </row>
    <row r="997" customFormat="false" ht="15" hidden="false" customHeight="false" outlineLevel="0" collapsed="false">
      <c r="A997" s="40"/>
      <c r="B997" s="22"/>
      <c r="C997" s="41"/>
      <c r="D997" s="22"/>
      <c r="E997" s="22"/>
      <c r="F997" s="22"/>
      <c r="G997" s="22"/>
      <c r="H997" s="0" t="str">
        <f aca="false">IF($A997="","",IF($D997="","9999 Uncategorized",$D997))</f>
        <v/>
      </c>
      <c r="I997" s="0" t="str">
        <f aca="false">IF($H997="","",IFERROR(INDEX('Chart of Accounts'!$C$2:$C$57,MATCH($H997,'Chart of Accounts'!$A$2:$A$57,0)),""))</f>
        <v/>
      </c>
      <c r="J997" s="0" t="str">
        <f aca="false">IF($H997="","",IFERROR(INDEX('Chart of Accounts'!$B$2:$B$57,MATCH($H997,'Chart of Accounts'!$A$2:$A$57,0)),""))</f>
        <v/>
      </c>
      <c r="K997" s="0" t="str">
        <f aca="false">IF($F997="","",IFERROR(INDEX('Chart of Accounts'!$B$2:$B$57,MATCH($F997,'Chart of Accounts'!$A$2:$A$57,0)),""))</f>
        <v/>
      </c>
    </row>
    <row r="998" customFormat="false" ht="15" hidden="false" customHeight="false" outlineLevel="0" collapsed="false">
      <c r="A998" s="40"/>
      <c r="B998" s="22"/>
      <c r="C998" s="41"/>
      <c r="D998" s="22"/>
      <c r="E998" s="22"/>
      <c r="F998" s="22"/>
      <c r="G998" s="22"/>
      <c r="H998" s="0" t="str">
        <f aca="false">IF($A998="","",IF($D998="","9999 Uncategorized",$D998))</f>
        <v/>
      </c>
      <c r="I998" s="0" t="str">
        <f aca="false">IF($H998="","",IFERROR(INDEX('Chart of Accounts'!$C$2:$C$57,MATCH($H998,'Chart of Accounts'!$A$2:$A$57,0)),""))</f>
        <v/>
      </c>
      <c r="J998" s="0" t="str">
        <f aca="false">IF($H998="","",IFERROR(INDEX('Chart of Accounts'!$B$2:$B$57,MATCH($H998,'Chart of Accounts'!$A$2:$A$57,0)),""))</f>
        <v/>
      </c>
      <c r="K998" s="0" t="str">
        <f aca="false">IF($F998="","",IFERROR(INDEX('Chart of Accounts'!$B$2:$B$57,MATCH($F998,'Chart of Accounts'!$A$2:$A$57,0)),""))</f>
        <v/>
      </c>
    </row>
    <row r="999" customFormat="false" ht="15" hidden="false" customHeight="false" outlineLevel="0" collapsed="false">
      <c r="A999" s="40"/>
      <c r="B999" s="22"/>
      <c r="C999" s="41"/>
      <c r="D999" s="22"/>
      <c r="E999" s="22"/>
      <c r="F999" s="22"/>
      <c r="G999" s="22"/>
      <c r="H999" s="0" t="str">
        <f aca="false">IF($A999="","",IF($D999="","9999 Uncategorized",$D999))</f>
        <v/>
      </c>
      <c r="I999" s="0" t="str">
        <f aca="false">IF($H999="","",IFERROR(INDEX('Chart of Accounts'!$C$2:$C$57,MATCH($H999,'Chart of Accounts'!$A$2:$A$57,0)),""))</f>
        <v/>
      </c>
      <c r="J999" s="0" t="str">
        <f aca="false">IF($H999="","",IFERROR(INDEX('Chart of Accounts'!$B$2:$B$57,MATCH($H999,'Chart of Accounts'!$A$2:$A$57,0)),""))</f>
        <v/>
      </c>
      <c r="K999" s="0" t="str">
        <f aca="false">IF($F999="","",IFERROR(INDEX('Chart of Accounts'!$B$2:$B$57,MATCH($F999,'Chart of Accounts'!$A$2:$A$57,0)),""))</f>
        <v/>
      </c>
    </row>
    <row r="1000" customFormat="false" ht="15" hidden="false" customHeight="false" outlineLevel="0" collapsed="false">
      <c r="A1000" s="40"/>
      <c r="B1000" s="22"/>
      <c r="C1000" s="41"/>
      <c r="D1000" s="22"/>
      <c r="E1000" s="22"/>
      <c r="F1000" s="22"/>
      <c r="G1000" s="22"/>
      <c r="H1000" s="0" t="str">
        <f aca="false">IF($A1000="","",IF($D1000="","9999 Uncategorized",$D1000))</f>
        <v/>
      </c>
      <c r="I1000" s="0" t="str">
        <f aca="false">IF($H1000="","",IFERROR(INDEX('Chart of Accounts'!$C$2:$C$57,MATCH($H1000,'Chart of Accounts'!$A$2:$A$57,0)),""))</f>
        <v/>
      </c>
      <c r="J1000" s="0" t="str">
        <f aca="false">IF($H1000="","",IFERROR(INDEX('Chart of Accounts'!$B$2:$B$57,MATCH($H1000,'Chart of Accounts'!$A$2:$A$57,0)),""))</f>
        <v/>
      </c>
      <c r="K1000" s="0" t="str">
        <f aca="false">IF($F1000="","",IFERROR(INDEX('Chart of Accounts'!$B$2:$B$57,MATCH($F1000,'Chart of Accounts'!$A$2:$A$57,0)),""))</f>
        <v/>
      </c>
    </row>
    <row r="1001" customFormat="false" ht="15" hidden="false" customHeight="false" outlineLevel="0" collapsed="false">
      <c r="A1001" s="40"/>
      <c r="B1001" s="22"/>
      <c r="C1001" s="41"/>
      <c r="D1001" s="22"/>
      <c r="E1001" s="22"/>
      <c r="F1001" s="22"/>
      <c r="G1001" s="22"/>
      <c r="H1001" s="0" t="str">
        <f aca="false">IF($A1001="","",IF($D1001="","9999 Uncategorized",$D1001))</f>
        <v/>
      </c>
      <c r="I1001" s="0" t="str">
        <f aca="false">IF($H1001="","",IFERROR(INDEX('Chart of Accounts'!$C$2:$C$57,MATCH($H1001,'Chart of Accounts'!$A$2:$A$57,0)),""))</f>
        <v/>
      </c>
      <c r="J1001" s="0" t="str">
        <f aca="false">IF($H1001="","",IFERROR(INDEX('Chart of Accounts'!$B$2:$B$57,MATCH($H1001,'Chart of Accounts'!$A$2:$A$57,0)),""))</f>
        <v/>
      </c>
      <c r="K1001" s="0" t="str">
        <f aca="false">IF($F1001="","",IFERROR(INDEX('Chart of Accounts'!$B$2:$B$57,MATCH($F1001,'Chart of Accounts'!$A$2:$A$57,0)),""))</f>
        <v/>
      </c>
    </row>
    <row r="1002" customFormat="false" ht="15" hidden="false" customHeight="false" outlineLevel="0" collapsed="false">
      <c r="A1002" s="40"/>
      <c r="B1002" s="22"/>
      <c r="C1002" s="41"/>
      <c r="D1002" s="22"/>
      <c r="E1002" s="22"/>
      <c r="F1002" s="22"/>
      <c r="G1002" s="22"/>
      <c r="H1002" s="0" t="str">
        <f aca="false">IF($A1002="","",IF($D1002="","9999 Uncategorized",$D1002))</f>
        <v/>
      </c>
      <c r="I1002" s="0" t="str">
        <f aca="false">IF($H1002="","",IFERROR(INDEX('Chart of Accounts'!$C$2:$C$57,MATCH($H1002,'Chart of Accounts'!$A$2:$A$57,0)),""))</f>
        <v/>
      </c>
      <c r="J1002" s="0" t="str">
        <f aca="false">IF($H1002="","",IFERROR(INDEX('Chart of Accounts'!$B$2:$B$57,MATCH($H1002,'Chart of Accounts'!$A$2:$A$57,0)),""))</f>
        <v/>
      </c>
      <c r="K1002" s="0" t="str">
        <f aca="false">IF($F1002="","",IFERROR(INDEX('Chart of Accounts'!$B$2:$B$57,MATCH($F1002,'Chart of Accounts'!$A$2:$A$57,0)),""))</f>
        <v/>
      </c>
    </row>
    <row r="1003" customFormat="false" ht="15" hidden="false" customHeight="false" outlineLevel="0" collapsed="false">
      <c r="A1003" s="40"/>
      <c r="B1003" s="22"/>
      <c r="C1003" s="41"/>
      <c r="D1003" s="22"/>
      <c r="E1003" s="22"/>
      <c r="F1003" s="22"/>
      <c r="G1003" s="22"/>
      <c r="H1003" s="0" t="str">
        <f aca="false">IF($A1003="","",IF($D1003="","9999 Uncategorized",$D1003))</f>
        <v/>
      </c>
      <c r="I1003" s="0" t="str">
        <f aca="false">IF($H1003="","",IFERROR(INDEX('Chart of Accounts'!$C$2:$C$57,MATCH($H1003,'Chart of Accounts'!$A$2:$A$57,0)),""))</f>
        <v/>
      </c>
      <c r="J1003" s="0" t="str">
        <f aca="false">IF($H1003="","",IFERROR(INDEX('Chart of Accounts'!$B$2:$B$57,MATCH($H1003,'Chart of Accounts'!$A$2:$A$57,0)),""))</f>
        <v/>
      </c>
      <c r="K1003" s="0" t="str">
        <f aca="false">IF($F1003="","",IFERROR(INDEX('Chart of Accounts'!$B$2:$B$57,MATCH($F1003,'Chart of Accounts'!$A$2:$A$57,0)),""))</f>
        <v/>
      </c>
    </row>
    <row r="1004" customFormat="false" ht="15" hidden="false" customHeight="false" outlineLevel="0" collapsed="false">
      <c r="A1004" s="40"/>
      <c r="B1004" s="22"/>
      <c r="C1004" s="41"/>
      <c r="D1004" s="22"/>
      <c r="E1004" s="22"/>
      <c r="F1004" s="22"/>
      <c r="G1004" s="22"/>
      <c r="H1004" s="0" t="str">
        <f aca="false">IF($A1004="","",IF($D1004="","9999 Uncategorized",$D1004))</f>
        <v/>
      </c>
      <c r="I1004" s="0" t="str">
        <f aca="false">IF($H1004="","",IFERROR(INDEX('Chart of Accounts'!$C$2:$C$57,MATCH($H1004,'Chart of Accounts'!$A$2:$A$57,0)),""))</f>
        <v/>
      </c>
      <c r="J1004" s="0" t="str">
        <f aca="false">IF($H1004="","",IFERROR(INDEX('Chart of Accounts'!$B$2:$B$57,MATCH($H1004,'Chart of Accounts'!$A$2:$A$57,0)),""))</f>
        <v/>
      </c>
      <c r="K1004" s="0" t="str">
        <f aca="false">IF($F1004="","",IFERROR(INDEX('Chart of Accounts'!$B$2:$B$57,MATCH($F1004,'Chart of Accounts'!$A$2:$A$57,0)),""))</f>
        <v/>
      </c>
    </row>
    <row r="1005" customFormat="false" ht="15" hidden="false" customHeight="false" outlineLevel="0" collapsed="false">
      <c r="A1005" s="40"/>
      <c r="B1005" s="22"/>
      <c r="C1005" s="41"/>
      <c r="D1005" s="22"/>
      <c r="E1005" s="22"/>
      <c r="F1005" s="22"/>
      <c r="G1005" s="22"/>
      <c r="H1005" s="0" t="str">
        <f aca="false">IF($A1005="","",IF($D1005="","9999 Uncategorized",$D1005))</f>
        <v/>
      </c>
      <c r="I1005" s="0" t="str">
        <f aca="false">IF($H1005="","",IFERROR(INDEX('Chart of Accounts'!$C$2:$C$57,MATCH($H1005,'Chart of Accounts'!$A$2:$A$57,0)),""))</f>
        <v/>
      </c>
      <c r="J1005" s="0" t="str">
        <f aca="false">IF($H1005="","",IFERROR(INDEX('Chart of Accounts'!$B$2:$B$57,MATCH($H1005,'Chart of Accounts'!$A$2:$A$57,0)),""))</f>
        <v/>
      </c>
      <c r="K1005" s="0" t="str">
        <f aca="false">IF($F1005="","",IFERROR(INDEX('Chart of Accounts'!$B$2:$B$57,MATCH($F1005,'Chart of Accounts'!$A$2:$A$57,0)),""))</f>
        <v/>
      </c>
    </row>
    <row r="1006" customFormat="false" ht="15" hidden="false" customHeight="false" outlineLevel="0" collapsed="false">
      <c r="A1006" s="40"/>
      <c r="B1006" s="22"/>
      <c r="C1006" s="41"/>
      <c r="D1006" s="22"/>
      <c r="E1006" s="22"/>
      <c r="F1006" s="22"/>
      <c r="G1006" s="22"/>
      <c r="H1006" s="0" t="str">
        <f aca="false">IF($A1006="","",IF($D1006="","9999 Uncategorized",$D1006))</f>
        <v/>
      </c>
      <c r="I1006" s="0" t="str">
        <f aca="false">IF($H1006="","",IFERROR(INDEX('Chart of Accounts'!$C$2:$C$57,MATCH($H1006,'Chart of Accounts'!$A$2:$A$57,0)),""))</f>
        <v/>
      </c>
      <c r="J1006" s="0" t="str">
        <f aca="false">IF($H1006="","",IFERROR(INDEX('Chart of Accounts'!$B$2:$B$57,MATCH($H1006,'Chart of Accounts'!$A$2:$A$57,0)),""))</f>
        <v/>
      </c>
      <c r="K1006" s="0" t="str">
        <f aca="false">IF($F1006="","",IFERROR(INDEX('Chart of Accounts'!$B$2:$B$57,MATCH($F1006,'Chart of Accounts'!$A$2:$A$57,0)),""))</f>
        <v/>
      </c>
    </row>
    <row r="1007" customFormat="false" ht="15" hidden="false" customHeight="false" outlineLevel="0" collapsed="false">
      <c r="A1007" s="40"/>
      <c r="B1007" s="22"/>
      <c r="C1007" s="41"/>
      <c r="D1007" s="22"/>
      <c r="E1007" s="22"/>
      <c r="F1007" s="22"/>
      <c r="G1007" s="22"/>
      <c r="H1007" s="0" t="str">
        <f aca="false">IF($A1007="","",IF($D1007="","9999 Uncategorized",$D1007))</f>
        <v/>
      </c>
      <c r="I1007" s="0" t="str">
        <f aca="false">IF($H1007="","",IFERROR(INDEX('Chart of Accounts'!$C$2:$C$57,MATCH($H1007,'Chart of Accounts'!$A$2:$A$57,0)),""))</f>
        <v/>
      </c>
      <c r="J1007" s="0" t="str">
        <f aca="false">IF($H1007="","",IFERROR(INDEX('Chart of Accounts'!$B$2:$B$57,MATCH($H1007,'Chart of Accounts'!$A$2:$A$57,0)),""))</f>
        <v/>
      </c>
      <c r="K1007" s="0" t="str">
        <f aca="false">IF($F1007="","",IFERROR(INDEX('Chart of Accounts'!$B$2:$B$57,MATCH($F1007,'Chart of Accounts'!$A$2:$A$57,0)),""))</f>
        <v/>
      </c>
    </row>
    <row r="1008" customFormat="false" ht="15" hidden="false" customHeight="false" outlineLevel="0" collapsed="false">
      <c r="A1008" s="40"/>
      <c r="B1008" s="22"/>
      <c r="C1008" s="41"/>
      <c r="D1008" s="22"/>
      <c r="E1008" s="22"/>
      <c r="F1008" s="22"/>
      <c r="G1008" s="22"/>
      <c r="H1008" s="0" t="str">
        <f aca="false">IF($A1008="","",IF($D1008="","9999 Uncategorized",$D1008))</f>
        <v/>
      </c>
      <c r="I1008" s="0" t="str">
        <f aca="false">IF($H1008="","",IFERROR(INDEX('Chart of Accounts'!$C$2:$C$57,MATCH($H1008,'Chart of Accounts'!$A$2:$A$57,0)),""))</f>
        <v/>
      </c>
      <c r="J1008" s="0" t="str">
        <f aca="false">IF($H1008="","",IFERROR(INDEX('Chart of Accounts'!$B$2:$B$57,MATCH($H1008,'Chart of Accounts'!$A$2:$A$57,0)),""))</f>
        <v/>
      </c>
      <c r="K1008" s="0" t="str">
        <f aca="false">IF($F1008="","",IFERROR(INDEX('Chart of Accounts'!$B$2:$B$57,MATCH($F1008,'Chart of Accounts'!$A$2:$A$57,0)),""))</f>
        <v/>
      </c>
    </row>
    <row r="1009" customFormat="false" ht="15" hidden="false" customHeight="false" outlineLevel="0" collapsed="false">
      <c r="A1009" s="40"/>
      <c r="B1009" s="22"/>
      <c r="C1009" s="41"/>
      <c r="D1009" s="22"/>
      <c r="E1009" s="22"/>
      <c r="F1009" s="22"/>
      <c r="G1009" s="22"/>
      <c r="H1009" s="0" t="str">
        <f aca="false">IF($A1009="","",IF($D1009="","9999 Uncategorized",$D1009))</f>
        <v/>
      </c>
      <c r="I1009" s="0" t="str">
        <f aca="false">IF($H1009="","",IFERROR(INDEX('Chart of Accounts'!$C$2:$C$57,MATCH($H1009,'Chart of Accounts'!$A$2:$A$57,0)),""))</f>
        <v/>
      </c>
      <c r="J1009" s="0" t="str">
        <f aca="false">IF($H1009="","",IFERROR(INDEX('Chart of Accounts'!$B$2:$B$57,MATCH($H1009,'Chart of Accounts'!$A$2:$A$57,0)),""))</f>
        <v/>
      </c>
      <c r="K1009" s="0" t="str">
        <f aca="false">IF($F1009="","",IFERROR(INDEX('Chart of Accounts'!$B$2:$B$57,MATCH($F1009,'Chart of Accounts'!$A$2:$A$57,0)),""))</f>
        <v/>
      </c>
    </row>
    <row r="1010" customFormat="false" ht="15" hidden="false" customHeight="false" outlineLevel="0" collapsed="false">
      <c r="A1010" s="40"/>
      <c r="B1010" s="22"/>
      <c r="C1010" s="41"/>
      <c r="D1010" s="22"/>
      <c r="E1010" s="22"/>
      <c r="F1010" s="22"/>
      <c r="G1010" s="22"/>
      <c r="H1010" s="0" t="str">
        <f aca="false">IF($A1010="","",IF($D1010="","9999 Uncategorized",$D1010))</f>
        <v/>
      </c>
      <c r="I1010" s="0" t="str">
        <f aca="false">IF($H1010="","",IFERROR(INDEX('Chart of Accounts'!$C$2:$C$57,MATCH($H1010,'Chart of Accounts'!$A$2:$A$57,0)),""))</f>
        <v/>
      </c>
      <c r="J1010" s="0" t="str">
        <f aca="false">IF($H1010="","",IFERROR(INDEX('Chart of Accounts'!$B$2:$B$57,MATCH($H1010,'Chart of Accounts'!$A$2:$A$57,0)),""))</f>
        <v/>
      </c>
      <c r="K1010" s="0" t="str">
        <f aca="false">IF($F1010="","",IFERROR(INDEX('Chart of Accounts'!$B$2:$B$57,MATCH($F1010,'Chart of Accounts'!$A$2:$A$57,0)),""))</f>
        <v/>
      </c>
    </row>
    <row r="1011" customFormat="false" ht="15" hidden="false" customHeight="false" outlineLevel="0" collapsed="false">
      <c r="A1011" s="40"/>
      <c r="B1011" s="22"/>
      <c r="C1011" s="41"/>
      <c r="D1011" s="22"/>
      <c r="E1011" s="22"/>
      <c r="F1011" s="22"/>
      <c r="G1011" s="22"/>
      <c r="H1011" s="0" t="str">
        <f aca="false">IF($A1011="","",IF($D1011="","9999 Uncategorized",$D1011))</f>
        <v/>
      </c>
      <c r="I1011" s="0" t="str">
        <f aca="false">IF($H1011="","",IFERROR(INDEX('Chart of Accounts'!$C$2:$C$57,MATCH($H1011,'Chart of Accounts'!$A$2:$A$57,0)),""))</f>
        <v/>
      </c>
      <c r="J1011" s="0" t="str">
        <f aca="false">IF($H1011="","",IFERROR(INDEX('Chart of Accounts'!$B$2:$B$57,MATCH($H1011,'Chart of Accounts'!$A$2:$A$57,0)),""))</f>
        <v/>
      </c>
      <c r="K1011" s="0" t="str">
        <f aca="false">IF($F1011="","",IFERROR(INDEX('Chart of Accounts'!$B$2:$B$57,MATCH($F1011,'Chart of Accounts'!$A$2:$A$57,0)),""))</f>
        <v/>
      </c>
    </row>
  </sheetData>
  <autoFilter ref="A1:G2001"/>
  <conditionalFormatting sqref="A2:G2001">
    <cfRule type="expression" priority="2" aboveAverage="0" equalAverage="0" bottom="0" percent="0" rank="0" text="" dxfId="9">
      <formula>$G2="Exclude"</formula>
    </cfRule>
    <cfRule type="expression" priority="3" aboveAverage="0" equalAverage="0" bottom="0" percent="0" rank="0" text="" dxfId="10">
      <formula>AND($A2&lt;&gt;"",$D2="")</formula>
    </cfRule>
  </conditionalFormatting>
  <conditionalFormatting sqref="C2:C2001">
    <cfRule type="cellIs" priority="4" operator="lessThan" aboveAverage="0" equalAverage="0" bottom="0" percent="0" rank="0" text="" dxfId="11">
      <formula>0</formula>
    </cfRule>
  </conditionalFormatting>
  <dataValidations count="3">
    <dataValidation allowBlank="true" error="Pick one from the Chart of Accounts, or add it there first." errorStyle="stop" errorTitle="Pick an account" operator="between" showDropDown="false" showErrorMessage="true" showInputMessage="false" sqref="D2:D1011" type="list">
      <formula1>'Chart of Accounts'!$A$2:$A$57</formula1>
      <formula2>0</formula2>
    </dataValidation>
    <dataValidation allowBlank="true" errorStyle="stop" operator="between" showDropDown="false" showErrorMessage="false" showInputMessage="false" sqref="F2:F1011" type="list">
      <formula1>'Chart of Accounts'!$A$2:$A$57</formula1>
      <formula2>0</formula2>
    </dataValidation>
    <dataValidation allowBlank="true" errorStyle="stop" operator="between" showDropDown="false" showErrorMessage="false" showInputMessage="false" sqref="G2:G1011" type="list">
      <formula1>"Exclude"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7F6B"/>
    <pageSetUpPr fitToPage="false"/>
  </sheetPr>
  <dimension ref="A1:I10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12"/>
    <col collapsed="false" customWidth="true" hidden="false" outlineLevel="0" max="3" min="3" style="0" width="34"/>
    <col collapsed="false" customWidth="true" hidden="false" outlineLevel="0" max="5" min="4" style="0" width="13"/>
    <col collapsed="false" customWidth="true" hidden="false" outlineLevel="0" max="6" min="6" style="0" width="46"/>
    <col collapsed="false" customWidth="true" hidden="false" outlineLevel="0" max="7" min="7" style="0" width="14"/>
    <col collapsed="false" customWidth="true" hidden="true" outlineLevel="0" max="9" min="8" style="0" width="13"/>
  </cols>
  <sheetData>
    <row r="1" customFormat="false" ht="15" hidden="false" customHeight="false" outlineLevel="0" collapsed="false">
      <c r="A1" s="38" t="s">
        <v>81</v>
      </c>
      <c r="B1" s="38" t="s">
        <v>58</v>
      </c>
      <c r="C1" s="38" t="s">
        <v>82</v>
      </c>
      <c r="D1" s="39" t="s">
        <v>83</v>
      </c>
      <c r="E1" s="39" t="s">
        <v>84</v>
      </c>
      <c r="F1" s="38" t="s">
        <v>61</v>
      </c>
      <c r="G1" s="38" t="s">
        <v>85</v>
      </c>
    </row>
    <row r="2" customFormat="false" ht="15" hidden="false" customHeight="false" outlineLevel="0" collapsed="false">
      <c r="A2" s="22" t="n">
        <v>1</v>
      </c>
      <c r="B2" s="42" t="n">
        <v>46022</v>
      </c>
      <c r="C2" s="22" t="s">
        <v>65</v>
      </c>
      <c r="D2" s="41" t="n">
        <v>3250</v>
      </c>
      <c r="E2" s="41"/>
      <c r="F2" s="22" t="s">
        <v>86</v>
      </c>
      <c r="G2" s="43" t="str">
        <f aca="false">IF(AND($A2="",$C2="",$D2="",$E2=""),"",IF($A2="","Needs a JE #",IF(ROUND(SUMIF($A$2:$A$1001,$A2,$D$2:$D$1001)-SUMIF($A$2:$A$1001,$A2,$E$2:$E$1001),2)=0,"✓","Out of balance")))</f>
        <v>✓</v>
      </c>
      <c r="H2" s="0" t="str">
        <f aca="false">IF($C2="","",IFERROR(INDEX('Chart of Accounts'!$C$2:$C$57,MATCH($C2,'Chart of Accounts'!$A$2:$A$57,0)),""))</f>
        <v>Asset</v>
      </c>
      <c r="I2" s="0" t="str">
        <f aca="false">IF($C2="","",IFERROR(INDEX('Chart of Accounts'!$B$2:$B$57,MATCH($C2,'Chart of Accounts'!$A$2:$A$57,0)),""))</f>
        <v>Bank Accounts</v>
      </c>
    </row>
    <row r="3" customFormat="false" ht="15" hidden="false" customHeight="false" outlineLevel="0" collapsed="false">
      <c r="A3" s="22" t="n">
        <v>1</v>
      </c>
      <c r="B3" s="42" t="n">
        <v>46022</v>
      </c>
      <c r="C3" s="22" t="s">
        <v>87</v>
      </c>
      <c r="D3" s="41"/>
      <c r="E3" s="41" t="n">
        <v>3250</v>
      </c>
      <c r="F3" s="22" t="s">
        <v>88</v>
      </c>
      <c r="G3" s="43" t="str">
        <f aca="false">IF(AND($A3="",$C3="",$D3="",$E3=""),"",IF($A3="","Needs a JE #",IF(ROUND(SUMIF($A$2:$A$1001,$A3,$D$2:$D$1001)-SUMIF($A$2:$A$1001,$A3,$E$2:$E$1001),2)=0,"✓","Out of balance")))</f>
        <v>✓</v>
      </c>
      <c r="H3" s="0" t="str">
        <f aca="false">IF($C3="","",IFERROR(INDEX('Chart of Accounts'!$C$2:$C$57,MATCH($C3,'Chart of Accounts'!$A$2:$A$57,0)),""))</f>
        <v>Equity</v>
      </c>
      <c r="I3" s="0" t="str">
        <f aca="false">IF($C3="","",IFERROR(INDEX('Chart of Accounts'!$B$2:$B$57,MATCH($C3,'Chart of Accounts'!$A$2:$A$57,0)),""))</f>
        <v>Equity</v>
      </c>
    </row>
    <row r="4" customFormat="false" ht="15" hidden="false" customHeight="false" outlineLevel="0" collapsed="false">
      <c r="A4" s="22"/>
      <c r="B4" s="42"/>
      <c r="C4" s="22"/>
      <c r="D4" s="41"/>
      <c r="E4" s="41"/>
      <c r="F4" s="22"/>
      <c r="G4" s="43" t="str">
        <f aca="false">IF(AND($A4="",$C4="",$D4="",$E4=""),"",IF($A4="","Needs a JE #",IF(ROUND(SUMIF($A$2:$A$1001,$A4,$D$2:$D$1001)-SUMIF($A$2:$A$1001,$A4,$E$2:$E$1001),2)=0,"✓","Out of balance")))</f>
        <v/>
      </c>
      <c r="H4" s="0" t="str">
        <f aca="false">IF($C4="","",IFERROR(INDEX('Chart of Accounts'!$C$2:$C$57,MATCH($C4,'Chart of Accounts'!$A$2:$A$57,0)),""))</f>
        <v/>
      </c>
      <c r="I4" s="0" t="str">
        <f aca="false">IF($C4="","",IFERROR(INDEX('Chart of Accounts'!$B$2:$B$57,MATCH($C4,'Chart of Accounts'!$A$2:$A$57,0)),""))</f>
        <v/>
      </c>
    </row>
    <row r="5" customFormat="false" ht="15" hidden="false" customHeight="false" outlineLevel="0" collapsed="false">
      <c r="A5" s="22"/>
      <c r="B5" s="42"/>
      <c r="C5" s="22"/>
      <c r="D5" s="41"/>
      <c r="E5" s="41"/>
      <c r="F5" s="22"/>
      <c r="G5" s="43" t="str">
        <f aca="false">IF(AND($A5="",$C5="",$D5="",$E5=""),"",IF($A5="","Needs a JE #",IF(ROUND(SUMIF($A$2:$A$1001,$A5,$D$2:$D$1001)-SUMIF($A$2:$A$1001,$A5,$E$2:$E$1001),2)=0,"✓","Out of balance")))</f>
        <v/>
      </c>
      <c r="H5" s="0" t="str">
        <f aca="false">IF($C5="","",IFERROR(INDEX('Chart of Accounts'!$C$2:$C$57,MATCH($C5,'Chart of Accounts'!$A$2:$A$57,0)),""))</f>
        <v/>
      </c>
      <c r="I5" s="0" t="str">
        <f aca="false">IF($C5="","",IFERROR(INDEX('Chart of Accounts'!$B$2:$B$57,MATCH($C5,'Chart of Accounts'!$A$2:$A$57,0)),""))</f>
        <v/>
      </c>
    </row>
    <row r="6" customFormat="false" ht="15" hidden="false" customHeight="false" outlineLevel="0" collapsed="false">
      <c r="A6" s="22"/>
      <c r="B6" s="42"/>
      <c r="C6" s="22"/>
      <c r="D6" s="41"/>
      <c r="E6" s="41"/>
      <c r="F6" s="22"/>
      <c r="G6" s="43" t="str">
        <f aca="false">IF(AND($A6="",$C6="",$D6="",$E6=""),"",IF($A6="","Needs a JE #",IF(ROUND(SUMIF($A$2:$A$1001,$A6,$D$2:$D$1001)-SUMIF($A$2:$A$1001,$A6,$E$2:$E$1001),2)=0,"✓","Out of balance")))</f>
        <v/>
      </c>
      <c r="H6" s="0" t="str">
        <f aca="false">IF($C6="","",IFERROR(INDEX('Chart of Accounts'!$C$2:$C$57,MATCH($C6,'Chart of Accounts'!$A$2:$A$57,0)),""))</f>
        <v/>
      </c>
      <c r="I6" s="0" t="str">
        <f aca="false">IF($C6="","",IFERROR(INDEX('Chart of Accounts'!$B$2:$B$57,MATCH($C6,'Chart of Accounts'!$A$2:$A$57,0)),""))</f>
        <v/>
      </c>
    </row>
    <row r="7" customFormat="false" ht="15" hidden="false" customHeight="false" outlineLevel="0" collapsed="false">
      <c r="A7" s="22"/>
      <c r="B7" s="42"/>
      <c r="C7" s="22"/>
      <c r="D7" s="41"/>
      <c r="E7" s="41"/>
      <c r="F7" s="22"/>
      <c r="G7" s="43" t="str">
        <f aca="false">IF(AND($A7="",$C7="",$D7="",$E7=""),"",IF($A7="","Needs a JE #",IF(ROUND(SUMIF($A$2:$A$1001,$A7,$D$2:$D$1001)-SUMIF($A$2:$A$1001,$A7,$E$2:$E$1001),2)=0,"✓","Out of balance")))</f>
        <v/>
      </c>
      <c r="H7" s="0" t="str">
        <f aca="false">IF($C7="","",IFERROR(INDEX('Chart of Accounts'!$C$2:$C$57,MATCH($C7,'Chart of Accounts'!$A$2:$A$57,0)),""))</f>
        <v/>
      </c>
      <c r="I7" s="0" t="str">
        <f aca="false">IF($C7="","",IFERROR(INDEX('Chart of Accounts'!$B$2:$B$57,MATCH($C7,'Chart of Accounts'!$A$2:$A$57,0)),""))</f>
        <v/>
      </c>
    </row>
    <row r="8" customFormat="false" ht="15" hidden="false" customHeight="false" outlineLevel="0" collapsed="false">
      <c r="A8" s="22"/>
      <c r="B8" s="42"/>
      <c r="C8" s="22"/>
      <c r="D8" s="41"/>
      <c r="E8" s="41"/>
      <c r="F8" s="22"/>
      <c r="G8" s="43" t="str">
        <f aca="false">IF(AND($A8="",$C8="",$D8="",$E8=""),"",IF($A8="","Needs a JE #",IF(ROUND(SUMIF($A$2:$A$1001,$A8,$D$2:$D$1001)-SUMIF($A$2:$A$1001,$A8,$E$2:$E$1001),2)=0,"✓","Out of balance")))</f>
        <v/>
      </c>
      <c r="H8" s="0" t="str">
        <f aca="false">IF($C8="","",IFERROR(INDEX('Chart of Accounts'!$C$2:$C$57,MATCH($C8,'Chart of Accounts'!$A$2:$A$57,0)),""))</f>
        <v/>
      </c>
      <c r="I8" s="0" t="str">
        <f aca="false">IF($C8="","",IFERROR(INDEX('Chart of Accounts'!$B$2:$B$57,MATCH($C8,'Chart of Accounts'!$A$2:$A$57,0)),""))</f>
        <v/>
      </c>
    </row>
    <row r="9" customFormat="false" ht="15" hidden="false" customHeight="false" outlineLevel="0" collapsed="false">
      <c r="A9" s="22"/>
      <c r="B9" s="42"/>
      <c r="C9" s="22"/>
      <c r="D9" s="41"/>
      <c r="E9" s="41"/>
      <c r="F9" s="22"/>
      <c r="G9" s="43" t="str">
        <f aca="false">IF(AND($A9="",$C9="",$D9="",$E9=""),"",IF($A9="","Needs a JE #",IF(ROUND(SUMIF($A$2:$A$1001,$A9,$D$2:$D$1001)-SUMIF($A$2:$A$1001,$A9,$E$2:$E$1001),2)=0,"✓","Out of balance")))</f>
        <v/>
      </c>
      <c r="H9" s="0" t="str">
        <f aca="false">IF($C9="","",IFERROR(INDEX('Chart of Accounts'!$C$2:$C$57,MATCH($C9,'Chart of Accounts'!$A$2:$A$57,0)),""))</f>
        <v/>
      </c>
      <c r="I9" s="0" t="str">
        <f aca="false">IF($C9="","",IFERROR(INDEX('Chart of Accounts'!$B$2:$B$57,MATCH($C9,'Chart of Accounts'!$A$2:$A$57,0)),""))</f>
        <v/>
      </c>
    </row>
    <row r="10" customFormat="false" ht="15" hidden="false" customHeight="false" outlineLevel="0" collapsed="false">
      <c r="A10" s="22"/>
      <c r="B10" s="42"/>
      <c r="C10" s="22"/>
      <c r="D10" s="41"/>
      <c r="E10" s="41"/>
      <c r="F10" s="22"/>
      <c r="G10" s="43" t="str">
        <f aca="false">IF(AND($A10="",$C10="",$D10="",$E10=""),"",IF($A10="","Needs a JE #",IF(ROUND(SUMIF($A$2:$A$1001,$A10,$D$2:$D$1001)-SUMIF($A$2:$A$1001,$A10,$E$2:$E$1001),2)=0,"✓","Out of balance")))</f>
        <v/>
      </c>
      <c r="H10" s="0" t="str">
        <f aca="false">IF($C10="","",IFERROR(INDEX('Chart of Accounts'!$C$2:$C$57,MATCH($C10,'Chart of Accounts'!$A$2:$A$57,0)),""))</f>
        <v/>
      </c>
      <c r="I10" s="0" t="str">
        <f aca="false">IF($C10="","",IFERROR(INDEX('Chart of Accounts'!$B$2:$B$57,MATCH($C10,'Chart of Accounts'!$A$2:$A$57,0)),""))</f>
        <v/>
      </c>
    </row>
    <row r="11" customFormat="false" ht="15" hidden="false" customHeight="false" outlineLevel="0" collapsed="false">
      <c r="A11" s="22"/>
      <c r="B11" s="42"/>
      <c r="C11" s="22"/>
      <c r="D11" s="41"/>
      <c r="E11" s="41"/>
      <c r="F11" s="22"/>
      <c r="G11" s="43" t="str">
        <f aca="false">IF(AND($A11="",$C11="",$D11="",$E11=""),"",IF($A11="","Needs a JE #",IF(ROUND(SUMIF($A$2:$A$1001,$A11,$D$2:$D$1001)-SUMIF($A$2:$A$1001,$A11,$E$2:$E$1001),2)=0,"✓","Out of balance")))</f>
        <v/>
      </c>
      <c r="H11" s="0" t="str">
        <f aca="false">IF($C11="","",IFERROR(INDEX('Chart of Accounts'!$C$2:$C$57,MATCH($C11,'Chart of Accounts'!$A$2:$A$57,0)),""))</f>
        <v/>
      </c>
      <c r="I11" s="0" t="str">
        <f aca="false">IF($C11="","",IFERROR(INDEX('Chart of Accounts'!$B$2:$B$57,MATCH($C11,'Chart of Accounts'!$A$2:$A$57,0)),""))</f>
        <v/>
      </c>
    </row>
    <row r="12" customFormat="false" ht="15" hidden="false" customHeight="false" outlineLevel="0" collapsed="false">
      <c r="A12" s="22"/>
      <c r="B12" s="42"/>
      <c r="C12" s="22"/>
      <c r="D12" s="41"/>
      <c r="E12" s="41"/>
      <c r="F12" s="22"/>
      <c r="G12" s="43" t="str">
        <f aca="false">IF(AND($A12="",$C12="",$D12="",$E12=""),"",IF($A12="","Needs a JE #",IF(ROUND(SUMIF($A$2:$A$1001,$A12,$D$2:$D$1001)-SUMIF($A$2:$A$1001,$A12,$E$2:$E$1001),2)=0,"✓","Out of balance")))</f>
        <v/>
      </c>
      <c r="H12" s="0" t="str">
        <f aca="false">IF($C12="","",IFERROR(INDEX('Chart of Accounts'!$C$2:$C$57,MATCH($C12,'Chart of Accounts'!$A$2:$A$57,0)),""))</f>
        <v/>
      </c>
      <c r="I12" s="0" t="str">
        <f aca="false">IF($C12="","",IFERROR(INDEX('Chart of Accounts'!$B$2:$B$57,MATCH($C12,'Chart of Accounts'!$A$2:$A$57,0)),""))</f>
        <v/>
      </c>
    </row>
    <row r="13" customFormat="false" ht="15" hidden="false" customHeight="false" outlineLevel="0" collapsed="false">
      <c r="A13" s="22"/>
      <c r="B13" s="42"/>
      <c r="C13" s="22"/>
      <c r="D13" s="41"/>
      <c r="E13" s="41"/>
      <c r="F13" s="22"/>
      <c r="G13" s="43" t="str">
        <f aca="false">IF(AND($A13="",$C13="",$D13="",$E13=""),"",IF($A13="","Needs a JE #",IF(ROUND(SUMIF($A$2:$A$1001,$A13,$D$2:$D$1001)-SUMIF($A$2:$A$1001,$A13,$E$2:$E$1001),2)=0,"✓","Out of balance")))</f>
        <v/>
      </c>
      <c r="H13" s="0" t="str">
        <f aca="false">IF($C13="","",IFERROR(INDEX('Chart of Accounts'!$C$2:$C$57,MATCH($C13,'Chart of Accounts'!$A$2:$A$57,0)),""))</f>
        <v/>
      </c>
      <c r="I13" s="0" t="str">
        <f aca="false">IF($C13="","",IFERROR(INDEX('Chart of Accounts'!$B$2:$B$57,MATCH($C13,'Chart of Accounts'!$A$2:$A$57,0)),""))</f>
        <v/>
      </c>
    </row>
    <row r="14" customFormat="false" ht="15" hidden="false" customHeight="false" outlineLevel="0" collapsed="false">
      <c r="A14" s="22"/>
      <c r="B14" s="42"/>
      <c r="C14" s="22"/>
      <c r="D14" s="41"/>
      <c r="E14" s="41"/>
      <c r="F14" s="22"/>
      <c r="G14" s="43" t="str">
        <f aca="false">IF(AND($A14="",$C14="",$D14="",$E14=""),"",IF($A14="","Needs a JE #",IF(ROUND(SUMIF($A$2:$A$1001,$A14,$D$2:$D$1001)-SUMIF($A$2:$A$1001,$A14,$E$2:$E$1001),2)=0,"✓","Out of balance")))</f>
        <v/>
      </c>
      <c r="H14" s="0" t="str">
        <f aca="false">IF($C14="","",IFERROR(INDEX('Chart of Accounts'!$C$2:$C$57,MATCH($C14,'Chart of Accounts'!$A$2:$A$57,0)),""))</f>
        <v/>
      </c>
      <c r="I14" s="0" t="str">
        <f aca="false">IF($C14="","",IFERROR(INDEX('Chart of Accounts'!$B$2:$B$57,MATCH($C14,'Chart of Accounts'!$A$2:$A$57,0)),""))</f>
        <v/>
      </c>
    </row>
    <row r="15" customFormat="false" ht="15" hidden="false" customHeight="false" outlineLevel="0" collapsed="false">
      <c r="A15" s="22"/>
      <c r="B15" s="42"/>
      <c r="C15" s="22"/>
      <c r="D15" s="41"/>
      <c r="E15" s="41"/>
      <c r="F15" s="22"/>
      <c r="G15" s="43" t="str">
        <f aca="false">IF(AND($A15="",$C15="",$D15="",$E15=""),"",IF($A15="","Needs a JE #",IF(ROUND(SUMIF($A$2:$A$1001,$A15,$D$2:$D$1001)-SUMIF($A$2:$A$1001,$A15,$E$2:$E$1001),2)=0,"✓","Out of balance")))</f>
        <v/>
      </c>
      <c r="H15" s="0" t="str">
        <f aca="false">IF($C15="","",IFERROR(INDEX('Chart of Accounts'!$C$2:$C$57,MATCH($C15,'Chart of Accounts'!$A$2:$A$57,0)),""))</f>
        <v/>
      </c>
      <c r="I15" s="0" t="str">
        <f aca="false">IF($C15="","",IFERROR(INDEX('Chart of Accounts'!$B$2:$B$57,MATCH($C15,'Chart of Accounts'!$A$2:$A$57,0)),""))</f>
        <v/>
      </c>
    </row>
    <row r="16" customFormat="false" ht="15" hidden="false" customHeight="false" outlineLevel="0" collapsed="false">
      <c r="A16" s="22"/>
      <c r="B16" s="42"/>
      <c r="C16" s="22"/>
      <c r="D16" s="41"/>
      <c r="E16" s="41"/>
      <c r="F16" s="22"/>
      <c r="G16" s="43" t="str">
        <f aca="false">IF(AND($A16="",$C16="",$D16="",$E16=""),"",IF($A16="","Needs a JE #",IF(ROUND(SUMIF($A$2:$A$1001,$A16,$D$2:$D$1001)-SUMIF($A$2:$A$1001,$A16,$E$2:$E$1001),2)=0,"✓","Out of balance")))</f>
        <v/>
      </c>
      <c r="H16" s="0" t="str">
        <f aca="false">IF($C16="","",IFERROR(INDEX('Chart of Accounts'!$C$2:$C$57,MATCH($C16,'Chart of Accounts'!$A$2:$A$57,0)),""))</f>
        <v/>
      </c>
      <c r="I16" s="0" t="str">
        <f aca="false">IF($C16="","",IFERROR(INDEX('Chart of Accounts'!$B$2:$B$57,MATCH($C16,'Chart of Accounts'!$A$2:$A$57,0)),""))</f>
        <v/>
      </c>
    </row>
    <row r="17" customFormat="false" ht="15" hidden="false" customHeight="false" outlineLevel="0" collapsed="false">
      <c r="A17" s="22"/>
      <c r="B17" s="42"/>
      <c r="C17" s="22"/>
      <c r="D17" s="41"/>
      <c r="E17" s="41"/>
      <c r="F17" s="22"/>
      <c r="G17" s="43" t="str">
        <f aca="false">IF(AND($A17="",$C17="",$D17="",$E17=""),"",IF($A17="","Needs a JE #",IF(ROUND(SUMIF($A$2:$A$1001,$A17,$D$2:$D$1001)-SUMIF($A$2:$A$1001,$A17,$E$2:$E$1001),2)=0,"✓","Out of balance")))</f>
        <v/>
      </c>
      <c r="H17" s="0" t="str">
        <f aca="false">IF($C17="","",IFERROR(INDEX('Chart of Accounts'!$C$2:$C$57,MATCH($C17,'Chart of Accounts'!$A$2:$A$57,0)),""))</f>
        <v/>
      </c>
      <c r="I17" s="0" t="str">
        <f aca="false">IF($C17="","",IFERROR(INDEX('Chart of Accounts'!$B$2:$B$57,MATCH($C17,'Chart of Accounts'!$A$2:$A$57,0)),""))</f>
        <v/>
      </c>
    </row>
    <row r="18" customFormat="false" ht="15" hidden="false" customHeight="false" outlineLevel="0" collapsed="false">
      <c r="A18" s="22"/>
      <c r="B18" s="42"/>
      <c r="C18" s="22"/>
      <c r="D18" s="41"/>
      <c r="E18" s="41"/>
      <c r="F18" s="22"/>
      <c r="G18" s="43" t="str">
        <f aca="false">IF(AND($A18="",$C18="",$D18="",$E18=""),"",IF($A18="","Needs a JE #",IF(ROUND(SUMIF($A$2:$A$1001,$A18,$D$2:$D$1001)-SUMIF($A$2:$A$1001,$A18,$E$2:$E$1001),2)=0,"✓","Out of balance")))</f>
        <v/>
      </c>
      <c r="H18" s="0" t="str">
        <f aca="false">IF($C18="","",IFERROR(INDEX('Chart of Accounts'!$C$2:$C$57,MATCH($C18,'Chart of Accounts'!$A$2:$A$57,0)),""))</f>
        <v/>
      </c>
      <c r="I18" s="0" t="str">
        <f aca="false">IF($C18="","",IFERROR(INDEX('Chart of Accounts'!$B$2:$B$57,MATCH($C18,'Chart of Accounts'!$A$2:$A$57,0)),""))</f>
        <v/>
      </c>
    </row>
    <row r="19" customFormat="false" ht="15" hidden="false" customHeight="false" outlineLevel="0" collapsed="false">
      <c r="A19" s="22"/>
      <c r="B19" s="42"/>
      <c r="C19" s="22"/>
      <c r="D19" s="41"/>
      <c r="E19" s="41"/>
      <c r="F19" s="22"/>
      <c r="G19" s="43" t="str">
        <f aca="false">IF(AND($A19="",$C19="",$D19="",$E19=""),"",IF($A19="","Needs a JE #",IF(ROUND(SUMIF($A$2:$A$1001,$A19,$D$2:$D$1001)-SUMIF($A$2:$A$1001,$A19,$E$2:$E$1001),2)=0,"✓","Out of balance")))</f>
        <v/>
      </c>
      <c r="H19" s="0" t="str">
        <f aca="false">IF($C19="","",IFERROR(INDEX('Chart of Accounts'!$C$2:$C$57,MATCH($C19,'Chart of Accounts'!$A$2:$A$57,0)),""))</f>
        <v/>
      </c>
      <c r="I19" s="0" t="str">
        <f aca="false">IF($C19="","",IFERROR(INDEX('Chart of Accounts'!$B$2:$B$57,MATCH($C19,'Chart of Accounts'!$A$2:$A$57,0)),""))</f>
        <v/>
      </c>
    </row>
    <row r="20" customFormat="false" ht="15" hidden="false" customHeight="false" outlineLevel="0" collapsed="false">
      <c r="A20" s="22"/>
      <c r="B20" s="42"/>
      <c r="C20" s="22"/>
      <c r="D20" s="41"/>
      <c r="E20" s="41"/>
      <c r="F20" s="22"/>
      <c r="G20" s="43" t="str">
        <f aca="false">IF(AND($A20="",$C20="",$D20="",$E20=""),"",IF($A20="","Needs a JE #",IF(ROUND(SUMIF($A$2:$A$1001,$A20,$D$2:$D$1001)-SUMIF($A$2:$A$1001,$A20,$E$2:$E$1001),2)=0,"✓","Out of balance")))</f>
        <v/>
      </c>
      <c r="H20" s="0" t="str">
        <f aca="false">IF($C20="","",IFERROR(INDEX('Chart of Accounts'!$C$2:$C$57,MATCH($C20,'Chart of Accounts'!$A$2:$A$57,0)),""))</f>
        <v/>
      </c>
      <c r="I20" s="0" t="str">
        <f aca="false">IF($C20="","",IFERROR(INDEX('Chart of Accounts'!$B$2:$B$57,MATCH($C20,'Chart of Accounts'!$A$2:$A$57,0)),""))</f>
        <v/>
      </c>
    </row>
    <row r="21" customFormat="false" ht="15" hidden="false" customHeight="false" outlineLevel="0" collapsed="false">
      <c r="A21" s="22"/>
      <c r="B21" s="42"/>
      <c r="C21" s="22"/>
      <c r="D21" s="41"/>
      <c r="E21" s="41"/>
      <c r="F21" s="22"/>
      <c r="G21" s="43" t="str">
        <f aca="false">IF(AND($A21="",$C21="",$D21="",$E21=""),"",IF($A21="","Needs a JE #",IF(ROUND(SUMIF($A$2:$A$1001,$A21,$D$2:$D$1001)-SUMIF($A$2:$A$1001,$A21,$E$2:$E$1001),2)=0,"✓","Out of balance")))</f>
        <v/>
      </c>
      <c r="H21" s="0" t="str">
        <f aca="false">IF($C21="","",IFERROR(INDEX('Chart of Accounts'!$C$2:$C$57,MATCH($C21,'Chart of Accounts'!$A$2:$A$57,0)),""))</f>
        <v/>
      </c>
      <c r="I21" s="0" t="str">
        <f aca="false">IF($C21="","",IFERROR(INDEX('Chart of Accounts'!$B$2:$B$57,MATCH($C21,'Chart of Accounts'!$A$2:$A$57,0)),""))</f>
        <v/>
      </c>
    </row>
    <row r="22" customFormat="false" ht="15" hidden="false" customHeight="false" outlineLevel="0" collapsed="false">
      <c r="A22" s="22"/>
      <c r="B22" s="42"/>
      <c r="C22" s="22"/>
      <c r="D22" s="41"/>
      <c r="E22" s="41"/>
      <c r="F22" s="22"/>
      <c r="G22" s="43" t="str">
        <f aca="false">IF(AND($A22="",$C22="",$D22="",$E22=""),"",IF($A22="","Needs a JE #",IF(ROUND(SUMIF($A$2:$A$1001,$A22,$D$2:$D$1001)-SUMIF($A$2:$A$1001,$A22,$E$2:$E$1001),2)=0,"✓","Out of balance")))</f>
        <v/>
      </c>
      <c r="H22" s="0" t="str">
        <f aca="false">IF($C22="","",IFERROR(INDEX('Chart of Accounts'!$C$2:$C$57,MATCH($C22,'Chart of Accounts'!$A$2:$A$57,0)),""))</f>
        <v/>
      </c>
      <c r="I22" s="0" t="str">
        <f aca="false">IF($C22="","",IFERROR(INDEX('Chart of Accounts'!$B$2:$B$57,MATCH($C22,'Chart of Accounts'!$A$2:$A$57,0)),""))</f>
        <v/>
      </c>
    </row>
    <row r="23" customFormat="false" ht="15" hidden="false" customHeight="false" outlineLevel="0" collapsed="false">
      <c r="A23" s="22"/>
      <c r="B23" s="42"/>
      <c r="C23" s="22"/>
      <c r="D23" s="41"/>
      <c r="E23" s="41"/>
      <c r="F23" s="22"/>
      <c r="G23" s="43" t="str">
        <f aca="false">IF(AND($A23="",$C23="",$D23="",$E23=""),"",IF($A23="","Needs a JE #",IF(ROUND(SUMIF($A$2:$A$1001,$A23,$D$2:$D$1001)-SUMIF($A$2:$A$1001,$A23,$E$2:$E$1001),2)=0,"✓","Out of balance")))</f>
        <v/>
      </c>
      <c r="H23" s="0" t="str">
        <f aca="false">IF($C23="","",IFERROR(INDEX('Chart of Accounts'!$C$2:$C$57,MATCH($C23,'Chart of Accounts'!$A$2:$A$57,0)),""))</f>
        <v/>
      </c>
      <c r="I23" s="0" t="str">
        <f aca="false">IF($C23="","",IFERROR(INDEX('Chart of Accounts'!$B$2:$B$57,MATCH($C23,'Chart of Accounts'!$A$2:$A$57,0)),""))</f>
        <v/>
      </c>
    </row>
    <row r="24" customFormat="false" ht="15" hidden="false" customHeight="false" outlineLevel="0" collapsed="false">
      <c r="A24" s="22"/>
      <c r="B24" s="42"/>
      <c r="C24" s="22"/>
      <c r="D24" s="41"/>
      <c r="E24" s="41"/>
      <c r="F24" s="22"/>
      <c r="G24" s="43" t="str">
        <f aca="false">IF(AND($A24="",$C24="",$D24="",$E24=""),"",IF($A24="","Needs a JE #",IF(ROUND(SUMIF($A$2:$A$1001,$A24,$D$2:$D$1001)-SUMIF($A$2:$A$1001,$A24,$E$2:$E$1001),2)=0,"✓","Out of balance")))</f>
        <v/>
      </c>
      <c r="H24" s="0" t="str">
        <f aca="false">IF($C24="","",IFERROR(INDEX('Chart of Accounts'!$C$2:$C$57,MATCH($C24,'Chart of Accounts'!$A$2:$A$57,0)),""))</f>
        <v/>
      </c>
      <c r="I24" s="0" t="str">
        <f aca="false">IF($C24="","",IFERROR(INDEX('Chart of Accounts'!$B$2:$B$57,MATCH($C24,'Chart of Accounts'!$A$2:$A$57,0)),""))</f>
        <v/>
      </c>
    </row>
    <row r="25" customFormat="false" ht="15" hidden="false" customHeight="false" outlineLevel="0" collapsed="false">
      <c r="A25" s="22"/>
      <c r="B25" s="42"/>
      <c r="C25" s="22"/>
      <c r="D25" s="41"/>
      <c r="E25" s="41"/>
      <c r="F25" s="22"/>
      <c r="G25" s="43" t="str">
        <f aca="false">IF(AND($A25="",$C25="",$D25="",$E25=""),"",IF($A25="","Needs a JE #",IF(ROUND(SUMIF($A$2:$A$1001,$A25,$D$2:$D$1001)-SUMIF($A$2:$A$1001,$A25,$E$2:$E$1001),2)=0,"✓","Out of balance")))</f>
        <v/>
      </c>
      <c r="H25" s="0" t="str">
        <f aca="false">IF($C25="","",IFERROR(INDEX('Chart of Accounts'!$C$2:$C$57,MATCH($C25,'Chart of Accounts'!$A$2:$A$57,0)),""))</f>
        <v/>
      </c>
      <c r="I25" s="0" t="str">
        <f aca="false">IF($C25="","",IFERROR(INDEX('Chart of Accounts'!$B$2:$B$57,MATCH($C25,'Chart of Accounts'!$A$2:$A$57,0)),""))</f>
        <v/>
      </c>
    </row>
    <row r="26" customFormat="false" ht="15" hidden="false" customHeight="false" outlineLevel="0" collapsed="false">
      <c r="A26" s="22"/>
      <c r="B26" s="42"/>
      <c r="C26" s="22"/>
      <c r="D26" s="41"/>
      <c r="E26" s="41"/>
      <c r="F26" s="22"/>
      <c r="G26" s="43" t="str">
        <f aca="false">IF(AND($A26="",$C26="",$D26="",$E26=""),"",IF($A26="","Needs a JE #",IF(ROUND(SUMIF($A$2:$A$1001,$A26,$D$2:$D$1001)-SUMIF($A$2:$A$1001,$A26,$E$2:$E$1001),2)=0,"✓","Out of balance")))</f>
        <v/>
      </c>
      <c r="H26" s="0" t="str">
        <f aca="false">IF($C26="","",IFERROR(INDEX('Chart of Accounts'!$C$2:$C$57,MATCH($C26,'Chart of Accounts'!$A$2:$A$57,0)),""))</f>
        <v/>
      </c>
      <c r="I26" s="0" t="str">
        <f aca="false">IF($C26="","",IFERROR(INDEX('Chart of Accounts'!$B$2:$B$57,MATCH($C26,'Chart of Accounts'!$A$2:$A$57,0)),""))</f>
        <v/>
      </c>
    </row>
    <row r="27" customFormat="false" ht="15" hidden="false" customHeight="false" outlineLevel="0" collapsed="false">
      <c r="A27" s="22"/>
      <c r="B27" s="42"/>
      <c r="C27" s="22"/>
      <c r="D27" s="41"/>
      <c r="E27" s="41"/>
      <c r="F27" s="22"/>
      <c r="G27" s="43" t="str">
        <f aca="false">IF(AND($A27="",$C27="",$D27="",$E27=""),"",IF($A27="","Needs a JE #",IF(ROUND(SUMIF($A$2:$A$1001,$A27,$D$2:$D$1001)-SUMIF($A$2:$A$1001,$A27,$E$2:$E$1001),2)=0,"✓","Out of balance")))</f>
        <v/>
      </c>
      <c r="H27" s="0" t="str">
        <f aca="false">IF($C27="","",IFERROR(INDEX('Chart of Accounts'!$C$2:$C$57,MATCH($C27,'Chart of Accounts'!$A$2:$A$57,0)),""))</f>
        <v/>
      </c>
      <c r="I27" s="0" t="str">
        <f aca="false">IF($C27="","",IFERROR(INDEX('Chart of Accounts'!$B$2:$B$57,MATCH($C27,'Chart of Accounts'!$A$2:$A$57,0)),""))</f>
        <v/>
      </c>
    </row>
    <row r="28" customFormat="false" ht="15" hidden="false" customHeight="false" outlineLevel="0" collapsed="false">
      <c r="A28" s="22"/>
      <c r="B28" s="42"/>
      <c r="C28" s="22"/>
      <c r="D28" s="41"/>
      <c r="E28" s="41"/>
      <c r="F28" s="22"/>
      <c r="G28" s="43" t="str">
        <f aca="false">IF(AND($A28="",$C28="",$D28="",$E28=""),"",IF($A28="","Needs a JE #",IF(ROUND(SUMIF($A$2:$A$1001,$A28,$D$2:$D$1001)-SUMIF($A$2:$A$1001,$A28,$E$2:$E$1001),2)=0,"✓","Out of balance")))</f>
        <v/>
      </c>
      <c r="H28" s="0" t="str">
        <f aca="false">IF($C28="","",IFERROR(INDEX('Chart of Accounts'!$C$2:$C$57,MATCH($C28,'Chart of Accounts'!$A$2:$A$57,0)),""))</f>
        <v/>
      </c>
      <c r="I28" s="0" t="str">
        <f aca="false">IF($C28="","",IFERROR(INDEX('Chart of Accounts'!$B$2:$B$57,MATCH($C28,'Chart of Accounts'!$A$2:$A$57,0)),""))</f>
        <v/>
      </c>
    </row>
    <row r="29" customFormat="false" ht="15" hidden="false" customHeight="false" outlineLevel="0" collapsed="false">
      <c r="A29" s="22"/>
      <c r="B29" s="42"/>
      <c r="C29" s="22"/>
      <c r="D29" s="41"/>
      <c r="E29" s="41"/>
      <c r="F29" s="22"/>
      <c r="G29" s="43" t="str">
        <f aca="false">IF(AND($A29="",$C29="",$D29="",$E29=""),"",IF($A29="","Needs a JE #",IF(ROUND(SUMIF($A$2:$A$1001,$A29,$D$2:$D$1001)-SUMIF($A$2:$A$1001,$A29,$E$2:$E$1001),2)=0,"✓","Out of balance")))</f>
        <v/>
      </c>
      <c r="H29" s="0" t="str">
        <f aca="false">IF($C29="","",IFERROR(INDEX('Chart of Accounts'!$C$2:$C$57,MATCH($C29,'Chart of Accounts'!$A$2:$A$57,0)),""))</f>
        <v/>
      </c>
      <c r="I29" s="0" t="str">
        <f aca="false">IF($C29="","",IFERROR(INDEX('Chart of Accounts'!$B$2:$B$57,MATCH($C29,'Chart of Accounts'!$A$2:$A$57,0)),""))</f>
        <v/>
      </c>
    </row>
    <row r="30" customFormat="false" ht="15" hidden="false" customHeight="false" outlineLevel="0" collapsed="false">
      <c r="A30" s="22"/>
      <c r="B30" s="42"/>
      <c r="C30" s="22"/>
      <c r="D30" s="41"/>
      <c r="E30" s="41"/>
      <c r="F30" s="22"/>
      <c r="G30" s="43" t="str">
        <f aca="false">IF(AND($A30="",$C30="",$D30="",$E30=""),"",IF($A30="","Needs a JE #",IF(ROUND(SUMIF($A$2:$A$1001,$A30,$D$2:$D$1001)-SUMIF($A$2:$A$1001,$A30,$E$2:$E$1001),2)=0,"✓","Out of balance")))</f>
        <v/>
      </c>
      <c r="H30" s="0" t="str">
        <f aca="false">IF($C30="","",IFERROR(INDEX('Chart of Accounts'!$C$2:$C$57,MATCH($C30,'Chart of Accounts'!$A$2:$A$57,0)),""))</f>
        <v/>
      </c>
      <c r="I30" s="0" t="str">
        <f aca="false">IF($C30="","",IFERROR(INDEX('Chart of Accounts'!$B$2:$B$57,MATCH($C30,'Chart of Accounts'!$A$2:$A$57,0)),""))</f>
        <v/>
      </c>
    </row>
    <row r="31" customFormat="false" ht="15" hidden="false" customHeight="false" outlineLevel="0" collapsed="false">
      <c r="A31" s="22"/>
      <c r="B31" s="42"/>
      <c r="C31" s="22"/>
      <c r="D31" s="41"/>
      <c r="E31" s="41"/>
      <c r="F31" s="22"/>
      <c r="G31" s="43" t="str">
        <f aca="false">IF(AND($A31="",$C31="",$D31="",$E31=""),"",IF($A31="","Needs a JE #",IF(ROUND(SUMIF($A$2:$A$1001,$A31,$D$2:$D$1001)-SUMIF($A$2:$A$1001,$A31,$E$2:$E$1001),2)=0,"✓","Out of balance")))</f>
        <v/>
      </c>
      <c r="H31" s="0" t="str">
        <f aca="false">IF($C31="","",IFERROR(INDEX('Chart of Accounts'!$C$2:$C$57,MATCH($C31,'Chart of Accounts'!$A$2:$A$57,0)),""))</f>
        <v/>
      </c>
      <c r="I31" s="0" t="str">
        <f aca="false">IF($C31="","",IFERROR(INDEX('Chart of Accounts'!$B$2:$B$57,MATCH($C31,'Chart of Accounts'!$A$2:$A$57,0)),""))</f>
        <v/>
      </c>
    </row>
    <row r="32" customFormat="false" ht="15" hidden="false" customHeight="false" outlineLevel="0" collapsed="false">
      <c r="A32" s="22"/>
      <c r="B32" s="42"/>
      <c r="C32" s="22"/>
      <c r="D32" s="41"/>
      <c r="E32" s="41"/>
      <c r="F32" s="22"/>
      <c r="G32" s="43" t="str">
        <f aca="false">IF(AND($A32="",$C32="",$D32="",$E32=""),"",IF($A32="","Needs a JE #",IF(ROUND(SUMIF($A$2:$A$1001,$A32,$D$2:$D$1001)-SUMIF($A$2:$A$1001,$A32,$E$2:$E$1001),2)=0,"✓","Out of balance")))</f>
        <v/>
      </c>
      <c r="H32" s="0" t="str">
        <f aca="false">IF($C32="","",IFERROR(INDEX('Chart of Accounts'!$C$2:$C$57,MATCH($C32,'Chart of Accounts'!$A$2:$A$57,0)),""))</f>
        <v/>
      </c>
      <c r="I32" s="0" t="str">
        <f aca="false">IF($C32="","",IFERROR(INDEX('Chart of Accounts'!$B$2:$B$57,MATCH($C32,'Chart of Accounts'!$A$2:$A$57,0)),""))</f>
        <v/>
      </c>
    </row>
    <row r="33" customFormat="false" ht="15" hidden="false" customHeight="false" outlineLevel="0" collapsed="false">
      <c r="A33" s="22"/>
      <c r="B33" s="42"/>
      <c r="C33" s="22"/>
      <c r="D33" s="41"/>
      <c r="E33" s="41"/>
      <c r="F33" s="22"/>
      <c r="G33" s="43" t="str">
        <f aca="false">IF(AND($A33="",$C33="",$D33="",$E33=""),"",IF($A33="","Needs a JE #",IF(ROUND(SUMIF($A$2:$A$1001,$A33,$D$2:$D$1001)-SUMIF($A$2:$A$1001,$A33,$E$2:$E$1001),2)=0,"✓","Out of balance")))</f>
        <v/>
      </c>
      <c r="H33" s="0" t="str">
        <f aca="false">IF($C33="","",IFERROR(INDEX('Chart of Accounts'!$C$2:$C$57,MATCH($C33,'Chart of Accounts'!$A$2:$A$57,0)),""))</f>
        <v/>
      </c>
      <c r="I33" s="0" t="str">
        <f aca="false">IF($C33="","",IFERROR(INDEX('Chart of Accounts'!$B$2:$B$57,MATCH($C33,'Chart of Accounts'!$A$2:$A$57,0)),""))</f>
        <v/>
      </c>
    </row>
    <row r="34" customFormat="false" ht="15" hidden="false" customHeight="false" outlineLevel="0" collapsed="false">
      <c r="A34" s="22"/>
      <c r="B34" s="42"/>
      <c r="C34" s="22"/>
      <c r="D34" s="41"/>
      <c r="E34" s="41"/>
      <c r="F34" s="22"/>
      <c r="G34" s="43" t="str">
        <f aca="false">IF(AND($A34="",$C34="",$D34="",$E34=""),"",IF($A34="","Needs a JE #",IF(ROUND(SUMIF($A$2:$A$1001,$A34,$D$2:$D$1001)-SUMIF($A$2:$A$1001,$A34,$E$2:$E$1001),2)=0,"✓","Out of balance")))</f>
        <v/>
      </c>
      <c r="H34" s="0" t="str">
        <f aca="false">IF($C34="","",IFERROR(INDEX('Chart of Accounts'!$C$2:$C$57,MATCH($C34,'Chart of Accounts'!$A$2:$A$57,0)),""))</f>
        <v/>
      </c>
      <c r="I34" s="0" t="str">
        <f aca="false">IF($C34="","",IFERROR(INDEX('Chart of Accounts'!$B$2:$B$57,MATCH($C34,'Chart of Accounts'!$A$2:$A$57,0)),""))</f>
        <v/>
      </c>
    </row>
    <row r="35" customFormat="false" ht="15" hidden="false" customHeight="false" outlineLevel="0" collapsed="false">
      <c r="A35" s="22"/>
      <c r="B35" s="42"/>
      <c r="C35" s="22"/>
      <c r="D35" s="41"/>
      <c r="E35" s="41"/>
      <c r="F35" s="22"/>
      <c r="G35" s="43" t="str">
        <f aca="false">IF(AND($A35="",$C35="",$D35="",$E35=""),"",IF($A35="","Needs a JE #",IF(ROUND(SUMIF($A$2:$A$1001,$A35,$D$2:$D$1001)-SUMIF($A$2:$A$1001,$A35,$E$2:$E$1001),2)=0,"✓","Out of balance")))</f>
        <v/>
      </c>
      <c r="H35" s="0" t="str">
        <f aca="false">IF($C35="","",IFERROR(INDEX('Chart of Accounts'!$C$2:$C$57,MATCH($C35,'Chart of Accounts'!$A$2:$A$57,0)),""))</f>
        <v/>
      </c>
      <c r="I35" s="0" t="str">
        <f aca="false">IF($C35="","",IFERROR(INDEX('Chart of Accounts'!$B$2:$B$57,MATCH($C35,'Chart of Accounts'!$A$2:$A$57,0)),""))</f>
        <v/>
      </c>
    </row>
    <row r="36" customFormat="false" ht="15" hidden="false" customHeight="false" outlineLevel="0" collapsed="false">
      <c r="A36" s="22"/>
      <c r="B36" s="42"/>
      <c r="C36" s="22"/>
      <c r="D36" s="41"/>
      <c r="E36" s="41"/>
      <c r="F36" s="22"/>
      <c r="G36" s="43" t="str">
        <f aca="false">IF(AND($A36="",$C36="",$D36="",$E36=""),"",IF($A36="","Needs a JE #",IF(ROUND(SUMIF($A$2:$A$1001,$A36,$D$2:$D$1001)-SUMIF($A$2:$A$1001,$A36,$E$2:$E$1001),2)=0,"✓","Out of balance")))</f>
        <v/>
      </c>
      <c r="H36" s="0" t="str">
        <f aca="false">IF($C36="","",IFERROR(INDEX('Chart of Accounts'!$C$2:$C$57,MATCH($C36,'Chart of Accounts'!$A$2:$A$57,0)),""))</f>
        <v/>
      </c>
      <c r="I36" s="0" t="str">
        <f aca="false">IF($C36="","",IFERROR(INDEX('Chart of Accounts'!$B$2:$B$57,MATCH($C36,'Chart of Accounts'!$A$2:$A$57,0)),""))</f>
        <v/>
      </c>
    </row>
    <row r="37" customFormat="false" ht="15" hidden="false" customHeight="false" outlineLevel="0" collapsed="false">
      <c r="A37" s="22"/>
      <c r="B37" s="42"/>
      <c r="C37" s="22"/>
      <c r="D37" s="41"/>
      <c r="E37" s="41"/>
      <c r="F37" s="22"/>
      <c r="G37" s="43" t="str">
        <f aca="false">IF(AND($A37="",$C37="",$D37="",$E37=""),"",IF($A37="","Needs a JE #",IF(ROUND(SUMIF($A$2:$A$1001,$A37,$D$2:$D$1001)-SUMIF($A$2:$A$1001,$A37,$E$2:$E$1001),2)=0,"✓","Out of balance")))</f>
        <v/>
      </c>
      <c r="H37" s="0" t="str">
        <f aca="false">IF($C37="","",IFERROR(INDEX('Chart of Accounts'!$C$2:$C$57,MATCH($C37,'Chart of Accounts'!$A$2:$A$57,0)),""))</f>
        <v/>
      </c>
      <c r="I37" s="0" t="str">
        <f aca="false">IF($C37="","",IFERROR(INDEX('Chart of Accounts'!$B$2:$B$57,MATCH($C37,'Chart of Accounts'!$A$2:$A$57,0)),""))</f>
        <v/>
      </c>
    </row>
    <row r="38" customFormat="false" ht="15" hidden="false" customHeight="false" outlineLevel="0" collapsed="false">
      <c r="A38" s="22"/>
      <c r="B38" s="42"/>
      <c r="C38" s="22"/>
      <c r="D38" s="41"/>
      <c r="E38" s="41"/>
      <c r="F38" s="22"/>
      <c r="G38" s="43" t="str">
        <f aca="false">IF(AND($A38="",$C38="",$D38="",$E38=""),"",IF($A38="","Needs a JE #",IF(ROUND(SUMIF($A$2:$A$1001,$A38,$D$2:$D$1001)-SUMIF($A$2:$A$1001,$A38,$E$2:$E$1001),2)=0,"✓","Out of balance")))</f>
        <v/>
      </c>
      <c r="H38" s="0" t="str">
        <f aca="false">IF($C38="","",IFERROR(INDEX('Chart of Accounts'!$C$2:$C$57,MATCH($C38,'Chart of Accounts'!$A$2:$A$57,0)),""))</f>
        <v/>
      </c>
      <c r="I38" s="0" t="str">
        <f aca="false">IF($C38="","",IFERROR(INDEX('Chart of Accounts'!$B$2:$B$57,MATCH($C38,'Chart of Accounts'!$A$2:$A$57,0)),""))</f>
        <v/>
      </c>
    </row>
    <row r="39" customFormat="false" ht="15" hidden="false" customHeight="false" outlineLevel="0" collapsed="false">
      <c r="A39" s="22"/>
      <c r="B39" s="42"/>
      <c r="C39" s="22"/>
      <c r="D39" s="41"/>
      <c r="E39" s="41"/>
      <c r="F39" s="22"/>
      <c r="G39" s="43" t="str">
        <f aca="false">IF(AND($A39="",$C39="",$D39="",$E39=""),"",IF($A39="","Needs a JE #",IF(ROUND(SUMIF($A$2:$A$1001,$A39,$D$2:$D$1001)-SUMIF($A$2:$A$1001,$A39,$E$2:$E$1001),2)=0,"✓","Out of balance")))</f>
        <v/>
      </c>
      <c r="H39" s="0" t="str">
        <f aca="false">IF($C39="","",IFERROR(INDEX('Chart of Accounts'!$C$2:$C$57,MATCH($C39,'Chart of Accounts'!$A$2:$A$57,0)),""))</f>
        <v/>
      </c>
      <c r="I39" s="0" t="str">
        <f aca="false">IF($C39="","",IFERROR(INDEX('Chart of Accounts'!$B$2:$B$57,MATCH($C39,'Chart of Accounts'!$A$2:$A$57,0)),""))</f>
        <v/>
      </c>
    </row>
    <row r="40" customFormat="false" ht="15" hidden="false" customHeight="false" outlineLevel="0" collapsed="false">
      <c r="A40" s="22"/>
      <c r="B40" s="42"/>
      <c r="C40" s="22"/>
      <c r="D40" s="41"/>
      <c r="E40" s="41"/>
      <c r="F40" s="22"/>
      <c r="G40" s="43" t="str">
        <f aca="false">IF(AND($A40="",$C40="",$D40="",$E40=""),"",IF($A40="","Needs a JE #",IF(ROUND(SUMIF($A$2:$A$1001,$A40,$D$2:$D$1001)-SUMIF($A$2:$A$1001,$A40,$E$2:$E$1001),2)=0,"✓","Out of balance")))</f>
        <v/>
      </c>
      <c r="H40" s="0" t="str">
        <f aca="false">IF($C40="","",IFERROR(INDEX('Chart of Accounts'!$C$2:$C$57,MATCH($C40,'Chart of Accounts'!$A$2:$A$57,0)),""))</f>
        <v/>
      </c>
      <c r="I40" s="0" t="str">
        <f aca="false">IF($C40="","",IFERROR(INDEX('Chart of Accounts'!$B$2:$B$57,MATCH($C40,'Chart of Accounts'!$A$2:$A$57,0)),""))</f>
        <v/>
      </c>
    </row>
    <row r="41" customFormat="false" ht="15" hidden="false" customHeight="false" outlineLevel="0" collapsed="false">
      <c r="A41" s="22"/>
      <c r="B41" s="42"/>
      <c r="C41" s="22"/>
      <c r="D41" s="41"/>
      <c r="E41" s="41"/>
      <c r="F41" s="22"/>
      <c r="G41" s="43" t="str">
        <f aca="false">IF(AND($A41="",$C41="",$D41="",$E41=""),"",IF($A41="","Needs a JE #",IF(ROUND(SUMIF($A$2:$A$1001,$A41,$D$2:$D$1001)-SUMIF($A$2:$A$1001,$A41,$E$2:$E$1001),2)=0,"✓","Out of balance")))</f>
        <v/>
      </c>
      <c r="H41" s="0" t="str">
        <f aca="false">IF($C41="","",IFERROR(INDEX('Chart of Accounts'!$C$2:$C$57,MATCH($C41,'Chart of Accounts'!$A$2:$A$57,0)),""))</f>
        <v/>
      </c>
      <c r="I41" s="0" t="str">
        <f aca="false">IF($C41="","",IFERROR(INDEX('Chart of Accounts'!$B$2:$B$57,MATCH($C41,'Chart of Accounts'!$A$2:$A$57,0)),""))</f>
        <v/>
      </c>
    </row>
    <row r="42" customFormat="false" ht="15" hidden="false" customHeight="false" outlineLevel="0" collapsed="false">
      <c r="A42" s="22"/>
      <c r="B42" s="42"/>
      <c r="C42" s="22"/>
      <c r="D42" s="41"/>
      <c r="E42" s="41"/>
      <c r="F42" s="22"/>
      <c r="G42" s="43" t="str">
        <f aca="false">IF(AND($A42="",$C42="",$D42="",$E42=""),"",IF($A42="","Needs a JE #",IF(ROUND(SUMIF($A$2:$A$1001,$A42,$D$2:$D$1001)-SUMIF($A$2:$A$1001,$A42,$E$2:$E$1001),2)=0,"✓","Out of balance")))</f>
        <v/>
      </c>
      <c r="H42" s="0" t="str">
        <f aca="false">IF($C42="","",IFERROR(INDEX('Chart of Accounts'!$C$2:$C$57,MATCH($C42,'Chart of Accounts'!$A$2:$A$57,0)),""))</f>
        <v/>
      </c>
      <c r="I42" s="0" t="str">
        <f aca="false">IF($C42="","",IFERROR(INDEX('Chart of Accounts'!$B$2:$B$57,MATCH($C42,'Chart of Accounts'!$A$2:$A$57,0)),""))</f>
        <v/>
      </c>
    </row>
    <row r="43" customFormat="false" ht="15" hidden="false" customHeight="false" outlineLevel="0" collapsed="false">
      <c r="A43" s="22"/>
      <c r="B43" s="42"/>
      <c r="C43" s="22"/>
      <c r="D43" s="41"/>
      <c r="E43" s="41"/>
      <c r="F43" s="22"/>
      <c r="G43" s="43" t="str">
        <f aca="false">IF(AND($A43="",$C43="",$D43="",$E43=""),"",IF($A43="","Needs a JE #",IF(ROUND(SUMIF($A$2:$A$1001,$A43,$D$2:$D$1001)-SUMIF($A$2:$A$1001,$A43,$E$2:$E$1001),2)=0,"✓","Out of balance")))</f>
        <v/>
      </c>
      <c r="H43" s="0" t="str">
        <f aca="false">IF($C43="","",IFERROR(INDEX('Chart of Accounts'!$C$2:$C$57,MATCH($C43,'Chart of Accounts'!$A$2:$A$57,0)),""))</f>
        <v/>
      </c>
      <c r="I43" s="0" t="str">
        <f aca="false">IF($C43="","",IFERROR(INDEX('Chart of Accounts'!$B$2:$B$57,MATCH($C43,'Chart of Accounts'!$A$2:$A$57,0)),""))</f>
        <v/>
      </c>
    </row>
    <row r="44" customFormat="false" ht="15" hidden="false" customHeight="false" outlineLevel="0" collapsed="false">
      <c r="A44" s="22"/>
      <c r="B44" s="42"/>
      <c r="C44" s="22"/>
      <c r="D44" s="41"/>
      <c r="E44" s="41"/>
      <c r="F44" s="22"/>
      <c r="G44" s="43" t="str">
        <f aca="false">IF(AND($A44="",$C44="",$D44="",$E44=""),"",IF($A44="","Needs a JE #",IF(ROUND(SUMIF($A$2:$A$1001,$A44,$D$2:$D$1001)-SUMIF($A$2:$A$1001,$A44,$E$2:$E$1001),2)=0,"✓","Out of balance")))</f>
        <v/>
      </c>
      <c r="H44" s="0" t="str">
        <f aca="false">IF($C44="","",IFERROR(INDEX('Chart of Accounts'!$C$2:$C$57,MATCH($C44,'Chart of Accounts'!$A$2:$A$57,0)),""))</f>
        <v/>
      </c>
      <c r="I44" s="0" t="str">
        <f aca="false">IF($C44="","",IFERROR(INDEX('Chart of Accounts'!$B$2:$B$57,MATCH($C44,'Chart of Accounts'!$A$2:$A$57,0)),""))</f>
        <v/>
      </c>
    </row>
    <row r="45" customFormat="false" ht="15" hidden="false" customHeight="false" outlineLevel="0" collapsed="false">
      <c r="A45" s="22"/>
      <c r="B45" s="42"/>
      <c r="C45" s="22"/>
      <c r="D45" s="41"/>
      <c r="E45" s="41"/>
      <c r="F45" s="22"/>
      <c r="G45" s="43" t="str">
        <f aca="false">IF(AND($A45="",$C45="",$D45="",$E45=""),"",IF($A45="","Needs a JE #",IF(ROUND(SUMIF($A$2:$A$1001,$A45,$D$2:$D$1001)-SUMIF($A$2:$A$1001,$A45,$E$2:$E$1001),2)=0,"✓","Out of balance")))</f>
        <v/>
      </c>
      <c r="H45" s="0" t="str">
        <f aca="false">IF($C45="","",IFERROR(INDEX('Chart of Accounts'!$C$2:$C$57,MATCH($C45,'Chart of Accounts'!$A$2:$A$57,0)),""))</f>
        <v/>
      </c>
      <c r="I45" s="0" t="str">
        <f aca="false">IF($C45="","",IFERROR(INDEX('Chart of Accounts'!$B$2:$B$57,MATCH($C45,'Chart of Accounts'!$A$2:$A$57,0)),""))</f>
        <v/>
      </c>
    </row>
    <row r="46" customFormat="false" ht="15" hidden="false" customHeight="false" outlineLevel="0" collapsed="false">
      <c r="A46" s="22"/>
      <c r="B46" s="42"/>
      <c r="C46" s="22"/>
      <c r="D46" s="41"/>
      <c r="E46" s="41"/>
      <c r="F46" s="22"/>
      <c r="G46" s="43" t="str">
        <f aca="false">IF(AND($A46="",$C46="",$D46="",$E46=""),"",IF($A46="","Needs a JE #",IF(ROUND(SUMIF($A$2:$A$1001,$A46,$D$2:$D$1001)-SUMIF($A$2:$A$1001,$A46,$E$2:$E$1001),2)=0,"✓","Out of balance")))</f>
        <v/>
      </c>
      <c r="H46" s="0" t="str">
        <f aca="false">IF($C46="","",IFERROR(INDEX('Chart of Accounts'!$C$2:$C$57,MATCH($C46,'Chart of Accounts'!$A$2:$A$57,0)),""))</f>
        <v/>
      </c>
      <c r="I46" s="0" t="str">
        <f aca="false">IF($C46="","",IFERROR(INDEX('Chart of Accounts'!$B$2:$B$57,MATCH($C46,'Chart of Accounts'!$A$2:$A$57,0)),""))</f>
        <v/>
      </c>
    </row>
    <row r="47" customFormat="false" ht="15" hidden="false" customHeight="false" outlineLevel="0" collapsed="false">
      <c r="A47" s="22"/>
      <c r="B47" s="42"/>
      <c r="C47" s="22"/>
      <c r="D47" s="41"/>
      <c r="E47" s="41"/>
      <c r="F47" s="22"/>
      <c r="G47" s="43" t="str">
        <f aca="false">IF(AND($A47="",$C47="",$D47="",$E47=""),"",IF($A47="","Needs a JE #",IF(ROUND(SUMIF($A$2:$A$1001,$A47,$D$2:$D$1001)-SUMIF($A$2:$A$1001,$A47,$E$2:$E$1001),2)=0,"✓","Out of balance")))</f>
        <v/>
      </c>
      <c r="H47" s="0" t="str">
        <f aca="false">IF($C47="","",IFERROR(INDEX('Chart of Accounts'!$C$2:$C$57,MATCH($C47,'Chart of Accounts'!$A$2:$A$57,0)),""))</f>
        <v/>
      </c>
      <c r="I47" s="0" t="str">
        <f aca="false">IF($C47="","",IFERROR(INDEX('Chart of Accounts'!$B$2:$B$57,MATCH($C47,'Chart of Accounts'!$A$2:$A$57,0)),""))</f>
        <v/>
      </c>
    </row>
    <row r="48" customFormat="false" ht="15" hidden="false" customHeight="false" outlineLevel="0" collapsed="false">
      <c r="A48" s="22"/>
      <c r="B48" s="42"/>
      <c r="C48" s="22"/>
      <c r="D48" s="41"/>
      <c r="E48" s="41"/>
      <c r="F48" s="22"/>
      <c r="G48" s="43" t="str">
        <f aca="false">IF(AND($A48="",$C48="",$D48="",$E48=""),"",IF($A48="","Needs a JE #",IF(ROUND(SUMIF($A$2:$A$1001,$A48,$D$2:$D$1001)-SUMIF($A$2:$A$1001,$A48,$E$2:$E$1001),2)=0,"✓","Out of balance")))</f>
        <v/>
      </c>
      <c r="H48" s="0" t="str">
        <f aca="false">IF($C48="","",IFERROR(INDEX('Chart of Accounts'!$C$2:$C$57,MATCH($C48,'Chart of Accounts'!$A$2:$A$57,0)),""))</f>
        <v/>
      </c>
      <c r="I48" s="0" t="str">
        <f aca="false">IF($C48="","",IFERROR(INDEX('Chart of Accounts'!$B$2:$B$57,MATCH($C48,'Chart of Accounts'!$A$2:$A$57,0)),""))</f>
        <v/>
      </c>
    </row>
    <row r="49" customFormat="false" ht="15" hidden="false" customHeight="false" outlineLevel="0" collapsed="false">
      <c r="A49" s="22"/>
      <c r="B49" s="42"/>
      <c r="C49" s="22"/>
      <c r="D49" s="41"/>
      <c r="E49" s="41"/>
      <c r="F49" s="22"/>
      <c r="G49" s="43" t="str">
        <f aca="false">IF(AND($A49="",$C49="",$D49="",$E49=""),"",IF($A49="","Needs a JE #",IF(ROUND(SUMIF($A$2:$A$1001,$A49,$D$2:$D$1001)-SUMIF($A$2:$A$1001,$A49,$E$2:$E$1001),2)=0,"✓","Out of balance")))</f>
        <v/>
      </c>
      <c r="H49" s="0" t="str">
        <f aca="false">IF($C49="","",IFERROR(INDEX('Chart of Accounts'!$C$2:$C$57,MATCH($C49,'Chart of Accounts'!$A$2:$A$57,0)),""))</f>
        <v/>
      </c>
      <c r="I49" s="0" t="str">
        <f aca="false">IF($C49="","",IFERROR(INDEX('Chart of Accounts'!$B$2:$B$57,MATCH($C49,'Chart of Accounts'!$A$2:$A$57,0)),""))</f>
        <v/>
      </c>
    </row>
    <row r="50" customFormat="false" ht="15" hidden="false" customHeight="false" outlineLevel="0" collapsed="false">
      <c r="A50" s="22"/>
      <c r="B50" s="42"/>
      <c r="C50" s="22"/>
      <c r="D50" s="41"/>
      <c r="E50" s="41"/>
      <c r="F50" s="22"/>
      <c r="G50" s="43" t="str">
        <f aca="false">IF(AND($A50="",$C50="",$D50="",$E50=""),"",IF($A50="","Needs a JE #",IF(ROUND(SUMIF($A$2:$A$1001,$A50,$D$2:$D$1001)-SUMIF($A$2:$A$1001,$A50,$E$2:$E$1001),2)=0,"✓","Out of balance")))</f>
        <v/>
      </c>
      <c r="H50" s="0" t="str">
        <f aca="false">IF($C50="","",IFERROR(INDEX('Chart of Accounts'!$C$2:$C$57,MATCH($C50,'Chart of Accounts'!$A$2:$A$57,0)),""))</f>
        <v/>
      </c>
      <c r="I50" s="0" t="str">
        <f aca="false">IF($C50="","",IFERROR(INDEX('Chart of Accounts'!$B$2:$B$57,MATCH($C50,'Chart of Accounts'!$A$2:$A$57,0)),""))</f>
        <v/>
      </c>
    </row>
    <row r="51" customFormat="false" ht="15" hidden="false" customHeight="false" outlineLevel="0" collapsed="false">
      <c r="A51" s="22"/>
      <c r="B51" s="42"/>
      <c r="C51" s="22"/>
      <c r="D51" s="41"/>
      <c r="E51" s="41"/>
      <c r="F51" s="22"/>
      <c r="G51" s="43" t="str">
        <f aca="false">IF(AND($A51="",$C51="",$D51="",$E51=""),"",IF($A51="","Needs a JE #",IF(ROUND(SUMIF($A$2:$A$1001,$A51,$D$2:$D$1001)-SUMIF($A$2:$A$1001,$A51,$E$2:$E$1001),2)=0,"✓","Out of balance")))</f>
        <v/>
      </c>
      <c r="H51" s="0" t="str">
        <f aca="false">IF($C51="","",IFERROR(INDEX('Chart of Accounts'!$C$2:$C$57,MATCH($C51,'Chart of Accounts'!$A$2:$A$57,0)),""))</f>
        <v/>
      </c>
      <c r="I51" s="0" t="str">
        <f aca="false">IF($C51="","",IFERROR(INDEX('Chart of Accounts'!$B$2:$B$57,MATCH($C51,'Chart of Accounts'!$A$2:$A$57,0)),""))</f>
        <v/>
      </c>
    </row>
    <row r="52" customFormat="false" ht="15" hidden="false" customHeight="false" outlineLevel="0" collapsed="false">
      <c r="A52" s="22"/>
      <c r="B52" s="42"/>
      <c r="C52" s="22"/>
      <c r="D52" s="41"/>
      <c r="E52" s="41"/>
      <c r="F52" s="22"/>
      <c r="G52" s="43" t="str">
        <f aca="false">IF(AND($A52="",$C52="",$D52="",$E52=""),"",IF($A52="","Needs a JE #",IF(ROUND(SUMIF($A$2:$A$1001,$A52,$D$2:$D$1001)-SUMIF($A$2:$A$1001,$A52,$E$2:$E$1001),2)=0,"✓","Out of balance")))</f>
        <v/>
      </c>
      <c r="H52" s="0" t="str">
        <f aca="false">IF($C52="","",IFERROR(INDEX('Chart of Accounts'!$C$2:$C$57,MATCH($C52,'Chart of Accounts'!$A$2:$A$57,0)),""))</f>
        <v/>
      </c>
      <c r="I52" s="0" t="str">
        <f aca="false">IF($C52="","",IFERROR(INDEX('Chart of Accounts'!$B$2:$B$57,MATCH($C52,'Chart of Accounts'!$A$2:$A$57,0)),""))</f>
        <v/>
      </c>
    </row>
    <row r="53" customFormat="false" ht="15" hidden="false" customHeight="false" outlineLevel="0" collapsed="false">
      <c r="A53" s="22"/>
      <c r="B53" s="42"/>
      <c r="C53" s="22"/>
      <c r="D53" s="41"/>
      <c r="E53" s="41"/>
      <c r="F53" s="22"/>
      <c r="G53" s="43" t="str">
        <f aca="false">IF(AND($A53="",$C53="",$D53="",$E53=""),"",IF($A53="","Needs a JE #",IF(ROUND(SUMIF($A$2:$A$1001,$A53,$D$2:$D$1001)-SUMIF($A$2:$A$1001,$A53,$E$2:$E$1001),2)=0,"✓","Out of balance")))</f>
        <v/>
      </c>
      <c r="H53" s="0" t="str">
        <f aca="false">IF($C53="","",IFERROR(INDEX('Chart of Accounts'!$C$2:$C$57,MATCH($C53,'Chart of Accounts'!$A$2:$A$57,0)),""))</f>
        <v/>
      </c>
      <c r="I53" s="0" t="str">
        <f aca="false">IF($C53="","",IFERROR(INDEX('Chart of Accounts'!$B$2:$B$57,MATCH($C53,'Chart of Accounts'!$A$2:$A$57,0)),""))</f>
        <v/>
      </c>
    </row>
    <row r="54" customFormat="false" ht="15" hidden="false" customHeight="false" outlineLevel="0" collapsed="false">
      <c r="A54" s="22"/>
      <c r="B54" s="42"/>
      <c r="C54" s="22"/>
      <c r="D54" s="41"/>
      <c r="E54" s="41"/>
      <c r="F54" s="22"/>
      <c r="G54" s="43" t="str">
        <f aca="false">IF(AND($A54="",$C54="",$D54="",$E54=""),"",IF($A54="","Needs a JE #",IF(ROUND(SUMIF($A$2:$A$1001,$A54,$D$2:$D$1001)-SUMIF($A$2:$A$1001,$A54,$E$2:$E$1001),2)=0,"✓","Out of balance")))</f>
        <v/>
      </c>
      <c r="H54" s="0" t="str">
        <f aca="false">IF($C54="","",IFERROR(INDEX('Chart of Accounts'!$C$2:$C$57,MATCH($C54,'Chart of Accounts'!$A$2:$A$57,0)),""))</f>
        <v/>
      </c>
      <c r="I54" s="0" t="str">
        <f aca="false">IF($C54="","",IFERROR(INDEX('Chart of Accounts'!$B$2:$B$57,MATCH($C54,'Chart of Accounts'!$A$2:$A$57,0)),""))</f>
        <v/>
      </c>
    </row>
    <row r="55" customFormat="false" ht="15" hidden="false" customHeight="false" outlineLevel="0" collapsed="false">
      <c r="A55" s="22"/>
      <c r="B55" s="42"/>
      <c r="C55" s="22"/>
      <c r="D55" s="41"/>
      <c r="E55" s="41"/>
      <c r="F55" s="22"/>
      <c r="G55" s="43" t="str">
        <f aca="false">IF(AND($A55="",$C55="",$D55="",$E55=""),"",IF($A55="","Needs a JE #",IF(ROUND(SUMIF($A$2:$A$1001,$A55,$D$2:$D$1001)-SUMIF($A$2:$A$1001,$A55,$E$2:$E$1001),2)=0,"✓","Out of balance")))</f>
        <v/>
      </c>
      <c r="H55" s="0" t="str">
        <f aca="false">IF($C55="","",IFERROR(INDEX('Chart of Accounts'!$C$2:$C$57,MATCH($C55,'Chart of Accounts'!$A$2:$A$57,0)),""))</f>
        <v/>
      </c>
      <c r="I55" s="0" t="str">
        <f aca="false">IF($C55="","",IFERROR(INDEX('Chart of Accounts'!$B$2:$B$57,MATCH($C55,'Chart of Accounts'!$A$2:$A$57,0)),""))</f>
        <v/>
      </c>
    </row>
    <row r="56" customFormat="false" ht="15" hidden="false" customHeight="false" outlineLevel="0" collapsed="false">
      <c r="A56" s="22"/>
      <c r="B56" s="42"/>
      <c r="C56" s="22"/>
      <c r="D56" s="41"/>
      <c r="E56" s="41"/>
      <c r="F56" s="22"/>
      <c r="G56" s="43" t="str">
        <f aca="false">IF(AND($A56="",$C56="",$D56="",$E56=""),"",IF($A56="","Needs a JE #",IF(ROUND(SUMIF($A$2:$A$1001,$A56,$D$2:$D$1001)-SUMIF($A$2:$A$1001,$A56,$E$2:$E$1001),2)=0,"✓","Out of balance")))</f>
        <v/>
      </c>
      <c r="H56" s="0" t="str">
        <f aca="false">IF($C56="","",IFERROR(INDEX('Chart of Accounts'!$C$2:$C$57,MATCH($C56,'Chart of Accounts'!$A$2:$A$57,0)),""))</f>
        <v/>
      </c>
      <c r="I56" s="0" t="str">
        <f aca="false">IF($C56="","",IFERROR(INDEX('Chart of Accounts'!$B$2:$B$57,MATCH($C56,'Chart of Accounts'!$A$2:$A$57,0)),""))</f>
        <v/>
      </c>
    </row>
    <row r="57" customFormat="false" ht="15" hidden="false" customHeight="false" outlineLevel="0" collapsed="false">
      <c r="A57" s="22"/>
      <c r="B57" s="42"/>
      <c r="C57" s="22"/>
      <c r="D57" s="41"/>
      <c r="E57" s="41"/>
      <c r="F57" s="22"/>
      <c r="G57" s="43" t="str">
        <f aca="false">IF(AND($A57="",$C57="",$D57="",$E57=""),"",IF($A57="","Needs a JE #",IF(ROUND(SUMIF($A$2:$A$1001,$A57,$D$2:$D$1001)-SUMIF($A$2:$A$1001,$A57,$E$2:$E$1001),2)=0,"✓","Out of balance")))</f>
        <v/>
      </c>
      <c r="H57" s="0" t="str">
        <f aca="false">IF($C57="","",IFERROR(INDEX('Chart of Accounts'!$C$2:$C$57,MATCH($C57,'Chart of Accounts'!$A$2:$A$57,0)),""))</f>
        <v/>
      </c>
      <c r="I57" s="0" t="str">
        <f aca="false">IF($C57="","",IFERROR(INDEX('Chart of Accounts'!$B$2:$B$57,MATCH($C57,'Chart of Accounts'!$A$2:$A$57,0)),""))</f>
        <v/>
      </c>
    </row>
    <row r="58" customFormat="false" ht="15" hidden="false" customHeight="false" outlineLevel="0" collapsed="false">
      <c r="A58" s="22"/>
      <c r="B58" s="42"/>
      <c r="C58" s="22"/>
      <c r="D58" s="41"/>
      <c r="E58" s="41"/>
      <c r="F58" s="22"/>
      <c r="G58" s="43" t="str">
        <f aca="false">IF(AND($A58="",$C58="",$D58="",$E58=""),"",IF($A58="","Needs a JE #",IF(ROUND(SUMIF($A$2:$A$1001,$A58,$D$2:$D$1001)-SUMIF($A$2:$A$1001,$A58,$E$2:$E$1001),2)=0,"✓","Out of balance")))</f>
        <v/>
      </c>
      <c r="H58" s="0" t="str">
        <f aca="false">IF($C58="","",IFERROR(INDEX('Chart of Accounts'!$C$2:$C$57,MATCH($C58,'Chart of Accounts'!$A$2:$A$57,0)),""))</f>
        <v/>
      </c>
      <c r="I58" s="0" t="str">
        <f aca="false">IF($C58="","",IFERROR(INDEX('Chart of Accounts'!$B$2:$B$57,MATCH($C58,'Chart of Accounts'!$A$2:$A$57,0)),""))</f>
        <v/>
      </c>
    </row>
    <row r="59" customFormat="false" ht="15" hidden="false" customHeight="false" outlineLevel="0" collapsed="false">
      <c r="A59" s="22"/>
      <c r="B59" s="42"/>
      <c r="C59" s="22"/>
      <c r="D59" s="41"/>
      <c r="E59" s="41"/>
      <c r="F59" s="22"/>
      <c r="G59" s="43" t="str">
        <f aca="false">IF(AND($A59="",$C59="",$D59="",$E59=""),"",IF($A59="","Needs a JE #",IF(ROUND(SUMIF($A$2:$A$1001,$A59,$D$2:$D$1001)-SUMIF($A$2:$A$1001,$A59,$E$2:$E$1001),2)=0,"✓","Out of balance")))</f>
        <v/>
      </c>
      <c r="H59" s="0" t="str">
        <f aca="false">IF($C59="","",IFERROR(INDEX('Chart of Accounts'!$C$2:$C$57,MATCH($C59,'Chart of Accounts'!$A$2:$A$57,0)),""))</f>
        <v/>
      </c>
      <c r="I59" s="0" t="str">
        <f aca="false">IF($C59="","",IFERROR(INDEX('Chart of Accounts'!$B$2:$B$57,MATCH($C59,'Chart of Accounts'!$A$2:$A$57,0)),""))</f>
        <v/>
      </c>
    </row>
    <row r="60" customFormat="false" ht="15" hidden="false" customHeight="false" outlineLevel="0" collapsed="false">
      <c r="A60" s="22"/>
      <c r="B60" s="42"/>
      <c r="C60" s="22"/>
      <c r="D60" s="41"/>
      <c r="E60" s="41"/>
      <c r="F60" s="22"/>
      <c r="G60" s="43" t="str">
        <f aca="false">IF(AND($A60="",$C60="",$D60="",$E60=""),"",IF($A60="","Needs a JE #",IF(ROUND(SUMIF($A$2:$A$1001,$A60,$D$2:$D$1001)-SUMIF($A$2:$A$1001,$A60,$E$2:$E$1001),2)=0,"✓","Out of balance")))</f>
        <v/>
      </c>
      <c r="H60" s="0" t="str">
        <f aca="false">IF($C60="","",IFERROR(INDEX('Chart of Accounts'!$C$2:$C$57,MATCH($C60,'Chart of Accounts'!$A$2:$A$57,0)),""))</f>
        <v/>
      </c>
      <c r="I60" s="0" t="str">
        <f aca="false">IF($C60="","",IFERROR(INDEX('Chart of Accounts'!$B$2:$B$57,MATCH($C60,'Chart of Accounts'!$A$2:$A$57,0)),""))</f>
        <v/>
      </c>
    </row>
    <row r="61" customFormat="false" ht="15" hidden="false" customHeight="false" outlineLevel="0" collapsed="false">
      <c r="A61" s="22"/>
      <c r="B61" s="42"/>
      <c r="C61" s="22"/>
      <c r="D61" s="41"/>
      <c r="E61" s="41"/>
      <c r="F61" s="22"/>
      <c r="G61" s="43" t="str">
        <f aca="false">IF(AND($A61="",$C61="",$D61="",$E61=""),"",IF($A61="","Needs a JE #",IF(ROUND(SUMIF($A$2:$A$1001,$A61,$D$2:$D$1001)-SUMIF($A$2:$A$1001,$A61,$E$2:$E$1001),2)=0,"✓","Out of balance")))</f>
        <v/>
      </c>
      <c r="H61" s="0" t="str">
        <f aca="false">IF($C61="","",IFERROR(INDEX('Chart of Accounts'!$C$2:$C$57,MATCH($C61,'Chart of Accounts'!$A$2:$A$57,0)),""))</f>
        <v/>
      </c>
      <c r="I61" s="0" t="str">
        <f aca="false">IF($C61="","",IFERROR(INDEX('Chart of Accounts'!$B$2:$B$57,MATCH($C61,'Chart of Accounts'!$A$2:$A$57,0)),""))</f>
        <v/>
      </c>
    </row>
    <row r="62" customFormat="false" ht="15" hidden="false" customHeight="false" outlineLevel="0" collapsed="false">
      <c r="A62" s="22"/>
      <c r="B62" s="42"/>
      <c r="C62" s="22"/>
      <c r="D62" s="41"/>
      <c r="E62" s="41"/>
      <c r="F62" s="22"/>
      <c r="G62" s="43" t="str">
        <f aca="false">IF(AND($A62="",$C62="",$D62="",$E62=""),"",IF($A62="","Needs a JE #",IF(ROUND(SUMIF($A$2:$A$1001,$A62,$D$2:$D$1001)-SUMIF($A$2:$A$1001,$A62,$E$2:$E$1001),2)=0,"✓","Out of balance")))</f>
        <v/>
      </c>
      <c r="H62" s="0" t="str">
        <f aca="false">IF($C62="","",IFERROR(INDEX('Chart of Accounts'!$C$2:$C$57,MATCH($C62,'Chart of Accounts'!$A$2:$A$57,0)),""))</f>
        <v/>
      </c>
      <c r="I62" s="0" t="str">
        <f aca="false">IF($C62="","",IFERROR(INDEX('Chart of Accounts'!$B$2:$B$57,MATCH($C62,'Chart of Accounts'!$A$2:$A$57,0)),""))</f>
        <v/>
      </c>
    </row>
    <row r="63" customFormat="false" ht="15" hidden="false" customHeight="false" outlineLevel="0" collapsed="false">
      <c r="A63" s="22"/>
      <c r="B63" s="42"/>
      <c r="C63" s="22"/>
      <c r="D63" s="41"/>
      <c r="E63" s="41"/>
      <c r="F63" s="22"/>
      <c r="G63" s="43" t="str">
        <f aca="false">IF(AND($A63="",$C63="",$D63="",$E63=""),"",IF($A63="","Needs a JE #",IF(ROUND(SUMIF($A$2:$A$1001,$A63,$D$2:$D$1001)-SUMIF($A$2:$A$1001,$A63,$E$2:$E$1001),2)=0,"✓","Out of balance")))</f>
        <v/>
      </c>
      <c r="H63" s="0" t="str">
        <f aca="false">IF($C63="","",IFERROR(INDEX('Chart of Accounts'!$C$2:$C$57,MATCH($C63,'Chart of Accounts'!$A$2:$A$57,0)),""))</f>
        <v/>
      </c>
      <c r="I63" s="0" t="str">
        <f aca="false">IF($C63="","",IFERROR(INDEX('Chart of Accounts'!$B$2:$B$57,MATCH($C63,'Chart of Accounts'!$A$2:$A$57,0)),""))</f>
        <v/>
      </c>
    </row>
    <row r="64" customFormat="false" ht="15" hidden="false" customHeight="false" outlineLevel="0" collapsed="false">
      <c r="A64" s="22"/>
      <c r="B64" s="42"/>
      <c r="C64" s="22"/>
      <c r="D64" s="41"/>
      <c r="E64" s="41"/>
      <c r="F64" s="22"/>
      <c r="G64" s="43" t="str">
        <f aca="false">IF(AND($A64="",$C64="",$D64="",$E64=""),"",IF($A64="","Needs a JE #",IF(ROUND(SUMIF($A$2:$A$1001,$A64,$D$2:$D$1001)-SUMIF($A$2:$A$1001,$A64,$E$2:$E$1001),2)=0,"✓","Out of balance")))</f>
        <v/>
      </c>
      <c r="H64" s="0" t="str">
        <f aca="false">IF($C64="","",IFERROR(INDEX('Chart of Accounts'!$C$2:$C$57,MATCH($C64,'Chart of Accounts'!$A$2:$A$57,0)),""))</f>
        <v/>
      </c>
      <c r="I64" s="0" t="str">
        <f aca="false">IF($C64="","",IFERROR(INDEX('Chart of Accounts'!$B$2:$B$57,MATCH($C64,'Chart of Accounts'!$A$2:$A$57,0)),""))</f>
        <v/>
      </c>
    </row>
    <row r="65" customFormat="false" ht="15" hidden="false" customHeight="false" outlineLevel="0" collapsed="false">
      <c r="A65" s="22"/>
      <c r="B65" s="42"/>
      <c r="C65" s="22"/>
      <c r="D65" s="41"/>
      <c r="E65" s="41"/>
      <c r="F65" s="22"/>
      <c r="G65" s="43" t="str">
        <f aca="false">IF(AND($A65="",$C65="",$D65="",$E65=""),"",IF($A65="","Needs a JE #",IF(ROUND(SUMIF($A$2:$A$1001,$A65,$D$2:$D$1001)-SUMIF($A$2:$A$1001,$A65,$E$2:$E$1001),2)=0,"✓","Out of balance")))</f>
        <v/>
      </c>
      <c r="H65" s="0" t="str">
        <f aca="false">IF($C65="","",IFERROR(INDEX('Chart of Accounts'!$C$2:$C$57,MATCH($C65,'Chart of Accounts'!$A$2:$A$57,0)),""))</f>
        <v/>
      </c>
      <c r="I65" s="0" t="str">
        <f aca="false">IF($C65="","",IFERROR(INDEX('Chart of Accounts'!$B$2:$B$57,MATCH($C65,'Chart of Accounts'!$A$2:$A$57,0)),""))</f>
        <v/>
      </c>
    </row>
    <row r="66" customFormat="false" ht="15" hidden="false" customHeight="false" outlineLevel="0" collapsed="false">
      <c r="A66" s="22"/>
      <c r="B66" s="42"/>
      <c r="C66" s="22"/>
      <c r="D66" s="41"/>
      <c r="E66" s="41"/>
      <c r="F66" s="22"/>
      <c r="G66" s="43" t="str">
        <f aca="false">IF(AND($A66="",$C66="",$D66="",$E66=""),"",IF($A66="","Needs a JE #",IF(ROUND(SUMIF($A$2:$A$1001,$A66,$D$2:$D$1001)-SUMIF($A$2:$A$1001,$A66,$E$2:$E$1001),2)=0,"✓","Out of balance")))</f>
        <v/>
      </c>
      <c r="H66" s="0" t="str">
        <f aca="false">IF($C66="","",IFERROR(INDEX('Chart of Accounts'!$C$2:$C$57,MATCH($C66,'Chart of Accounts'!$A$2:$A$57,0)),""))</f>
        <v/>
      </c>
      <c r="I66" s="0" t="str">
        <f aca="false">IF($C66="","",IFERROR(INDEX('Chart of Accounts'!$B$2:$B$57,MATCH($C66,'Chart of Accounts'!$A$2:$A$57,0)),""))</f>
        <v/>
      </c>
    </row>
    <row r="67" customFormat="false" ht="15" hidden="false" customHeight="false" outlineLevel="0" collapsed="false">
      <c r="A67" s="22"/>
      <c r="B67" s="42"/>
      <c r="C67" s="22"/>
      <c r="D67" s="41"/>
      <c r="E67" s="41"/>
      <c r="F67" s="22"/>
      <c r="G67" s="43" t="str">
        <f aca="false">IF(AND($A67="",$C67="",$D67="",$E67=""),"",IF($A67="","Needs a JE #",IF(ROUND(SUMIF($A$2:$A$1001,$A67,$D$2:$D$1001)-SUMIF($A$2:$A$1001,$A67,$E$2:$E$1001),2)=0,"✓","Out of balance")))</f>
        <v/>
      </c>
      <c r="H67" s="0" t="str">
        <f aca="false">IF($C67="","",IFERROR(INDEX('Chart of Accounts'!$C$2:$C$57,MATCH($C67,'Chart of Accounts'!$A$2:$A$57,0)),""))</f>
        <v/>
      </c>
      <c r="I67" s="0" t="str">
        <f aca="false">IF($C67="","",IFERROR(INDEX('Chart of Accounts'!$B$2:$B$57,MATCH($C67,'Chart of Accounts'!$A$2:$A$57,0)),""))</f>
        <v/>
      </c>
    </row>
    <row r="68" customFormat="false" ht="15" hidden="false" customHeight="false" outlineLevel="0" collapsed="false">
      <c r="A68" s="22"/>
      <c r="B68" s="42"/>
      <c r="C68" s="22"/>
      <c r="D68" s="41"/>
      <c r="E68" s="41"/>
      <c r="F68" s="22"/>
      <c r="G68" s="43" t="str">
        <f aca="false">IF(AND($A68="",$C68="",$D68="",$E68=""),"",IF($A68="","Needs a JE #",IF(ROUND(SUMIF($A$2:$A$1001,$A68,$D$2:$D$1001)-SUMIF($A$2:$A$1001,$A68,$E$2:$E$1001),2)=0,"✓","Out of balance")))</f>
        <v/>
      </c>
      <c r="H68" s="0" t="str">
        <f aca="false">IF($C68="","",IFERROR(INDEX('Chart of Accounts'!$C$2:$C$57,MATCH($C68,'Chart of Accounts'!$A$2:$A$57,0)),""))</f>
        <v/>
      </c>
      <c r="I68" s="0" t="str">
        <f aca="false">IF($C68="","",IFERROR(INDEX('Chart of Accounts'!$B$2:$B$57,MATCH($C68,'Chart of Accounts'!$A$2:$A$57,0)),""))</f>
        <v/>
      </c>
    </row>
    <row r="69" customFormat="false" ht="15" hidden="false" customHeight="false" outlineLevel="0" collapsed="false">
      <c r="A69" s="22"/>
      <c r="B69" s="42"/>
      <c r="C69" s="22"/>
      <c r="D69" s="41"/>
      <c r="E69" s="41"/>
      <c r="F69" s="22"/>
      <c r="G69" s="43" t="str">
        <f aca="false">IF(AND($A69="",$C69="",$D69="",$E69=""),"",IF($A69="","Needs a JE #",IF(ROUND(SUMIF($A$2:$A$1001,$A69,$D$2:$D$1001)-SUMIF($A$2:$A$1001,$A69,$E$2:$E$1001),2)=0,"✓","Out of balance")))</f>
        <v/>
      </c>
      <c r="H69" s="0" t="str">
        <f aca="false">IF($C69="","",IFERROR(INDEX('Chart of Accounts'!$C$2:$C$57,MATCH($C69,'Chart of Accounts'!$A$2:$A$57,0)),""))</f>
        <v/>
      </c>
      <c r="I69" s="0" t="str">
        <f aca="false">IF($C69="","",IFERROR(INDEX('Chart of Accounts'!$B$2:$B$57,MATCH($C69,'Chart of Accounts'!$A$2:$A$57,0)),""))</f>
        <v/>
      </c>
    </row>
    <row r="70" customFormat="false" ht="15" hidden="false" customHeight="false" outlineLevel="0" collapsed="false">
      <c r="A70" s="22"/>
      <c r="B70" s="42"/>
      <c r="C70" s="22"/>
      <c r="D70" s="41"/>
      <c r="E70" s="41"/>
      <c r="F70" s="22"/>
      <c r="G70" s="43" t="str">
        <f aca="false">IF(AND($A70="",$C70="",$D70="",$E70=""),"",IF($A70="","Needs a JE #",IF(ROUND(SUMIF($A$2:$A$1001,$A70,$D$2:$D$1001)-SUMIF($A$2:$A$1001,$A70,$E$2:$E$1001),2)=0,"✓","Out of balance")))</f>
        <v/>
      </c>
      <c r="H70" s="0" t="str">
        <f aca="false">IF($C70="","",IFERROR(INDEX('Chart of Accounts'!$C$2:$C$57,MATCH($C70,'Chart of Accounts'!$A$2:$A$57,0)),""))</f>
        <v/>
      </c>
      <c r="I70" s="0" t="str">
        <f aca="false">IF($C70="","",IFERROR(INDEX('Chart of Accounts'!$B$2:$B$57,MATCH($C70,'Chart of Accounts'!$A$2:$A$57,0)),""))</f>
        <v/>
      </c>
    </row>
    <row r="71" customFormat="false" ht="15" hidden="false" customHeight="false" outlineLevel="0" collapsed="false">
      <c r="A71" s="22"/>
      <c r="B71" s="42"/>
      <c r="C71" s="22"/>
      <c r="D71" s="41"/>
      <c r="E71" s="41"/>
      <c r="F71" s="22"/>
      <c r="G71" s="43" t="str">
        <f aca="false">IF(AND($A71="",$C71="",$D71="",$E71=""),"",IF($A71="","Needs a JE #",IF(ROUND(SUMIF($A$2:$A$1001,$A71,$D$2:$D$1001)-SUMIF($A$2:$A$1001,$A71,$E$2:$E$1001),2)=0,"✓","Out of balance")))</f>
        <v/>
      </c>
      <c r="H71" s="0" t="str">
        <f aca="false">IF($C71="","",IFERROR(INDEX('Chart of Accounts'!$C$2:$C$57,MATCH($C71,'Chart of Accounts'!$A$2:$A$57,0)),""))</f>
        <v/>
      </c>
      <c r="I71" s="0" t="str">
        <f aca="false">IF($C71="","",IFERROR(INDEX('Chart of Accounts'!$B$2:$B$57,MATCH($C71,'Chart of Accounts'!$A$2:$A$57,0)),""))</f>
        <v/>
      </c>
    </row>
    <row r="72" customFormat="false" ht="15" hidden="false" customHeight="false" outlineLevel="0" collapsed="false">
      <c r="A72" s="22"/>
      <c r="B72" s="42"/>
      <c r="C72" s="22"/>
      <c r="D72" s="41"/>
      <c r="E72" s="41"/>
      <c r="F72" s="22"/>
      <c r="G72" s="43" t="str">
        <f aca="false">IF(AND($A72="",$C72="",$D72="",$E72=""),"",IF($A72="","Needs a JE #",IF(ROUND(SUMIF($A$2:$A$1001,$A72,$D$2:$D$1001)-SUMIF($A$2:$A$1001,$A72,$E$2:$E$1001),2)=0,"✓","Out of balance")))</f>
        <v/>
      </c>
      <c r="H72" s="0" t="str">
        <f aca="false">IF($C72="","",IFERROR(INDEX('Chart of Accounts'!$C$2:$C$57,MATCH($C72,'Chart of Accounts'!$A$2:$A$57,0)),""))</f>
        <v/>
      </c>
      <c r="I72" s="0" t="str">
        <f aca="false">IF($C72="","",IFERROR(INDEX('Chart of Accounts'!$B$2:$B$57,MATCH($C72,'Chart of Accounts'!$A$2:$A$57,0)),""))</f>
        <v/>
      </c>
    </row>
    <row r="73" customFormat="false" ht="15" hidden="false" customHeight="false" outlineLevel="0" collapsed="false">
      <c r="A73" s="22"/>
      <c r="B73" s="42"/>
      <c r="C73" s="22"/>
      <c r="D73" s="41"/>
      <c r="E73" s="41"/>
      <c r="F73" s="22"/>
      <c r="G73" s="43" t="str">
        <f aca="false">IF(AND($A73="",$C73="",$D73="",$E73=""),"",IF($A73="","Needs a JE #",IF(ROUND(SUMIF($A$2:$A$1001,$A73,$D$2:$D$1001)-SUMIF($A$2:$A$1001,$A73,$E$2:$E$1001),2)=0,"✓","Out of balance")))</f>
        <v/>
      </c>
      <c r="H73" s="0" t="str">
        <f aca="false">IF($C73="","",IFERROR(INDEX('Chart of Accounts'!$C$2:$C$57,MATCH($C73,'Chart of Accounts'!$A$2:$A$57,0)),""))</f>
        <v/>
      </c>
      <c r="I73" s="0" t="str">
        <f aca="false">IF($C73="","",IFERROR(INDEX('Chart of Accounts'!$B$2:$B$57,MATCH($C73,'Chart of Accounts'!$A$2:$A$57,0)),""))</f>
        <v/>
      </c>
    </row>
    <row r="74" customFormat="false" ht="15" hidden="false" customHeight="false" outlineLevel="0" collapsed="false">
      <c r="A74" s="22"/>
      <c r="B74" s="42"/>
      <c r="C74" s="22"/>
      <c r="D74" s="41"/>
      <c r="E74" s="41"/>
      <c r="F74" s="22"/>
      <c r="G74" s="43" t="str">
        <f aca="false">IF(AND($A74="",$C74="",$D74="",$E74=""),"",IF($A74="","Needs a JE #",IF(ROUND(SUMIF($A$2:$A$1001,$A74,$D$2:$D$1001)-SUMIF($A$2:$A$1001,$A74,$E$2:$E$1001),2)=0,"✓","Out of balance")))</f>
        <v/>
      </c>
      <c r="H74" s="0" t="str">
        <f aca="false">IF($C74="","",IFERROR(INDEX('Chart of Accounts'!$C$2:$C$57,MATCH($C74,'Chart of Accounts'!$A$2:$A$57,0)),""))</f>
        <v/>
      </c>
      <c r="I74" s="0" t="str">
        <f aca="false">IF($C74="","",IFERROR(INDEX('Chart of Accounts'!$B$2:$B$57,MATCH($C74,'Chart of Accounts'!$A$2:$A$57,0)),""))</f>
        <v/>
      </c>
    </row>
    <row r="75" customFormat="false" ht="15" hidden="false" customHeight="false" outlineLevel="0" collapsed="false">
      <c r="A75" s="22"/>
      <c r="B75" s="42"/>
      <c r="C75" s="22"/>
      <c r="D75" s="41"/>
      <c r="E75" s="41"/>
      <c r="F75" s="22"/>
      <c r="G75" s="43" t="str">
        <f aca="false">IF(AND($A75="",$C75="",$D75="",$E75=""),"",IF($A75="","Needs a JE #",IF(ROUND(SUMIF($A$2:$A$1001,$A75,$D$2:$D$1001)-SUMIF($A$2:$A$1001,$A75,$E$2:$E$1001),2)=0,"✓","Out of balance")))</f>
        <v/>
      </c>
      <c r="H75" s="0" t="str">
        <f aca="false">IF($C75="","",IFERROR(INDEX('Chart of Accounts'!$C$2:$C$57,MATCH($C75,'Chart of Accounts'!$A$2:$A$57,0)),""))</f>
        <v/>
      </c>
      <c r="I75" s="0" t="str">
        <f aca="false">IF($C75="","",IFERROR(INDEX('Chart of Accounts'!$B$2:$B$57,MATCH($C75,'Chart of Accounts'!$A$2:$A$57,0)),""))</f>
        <v/>
      </c>
    </row>
    <row r="76" customFormat="false" ht="15" hidden="false" customHeight="false" outlineLevel="0" collapsed="false">
      <c r="A76" s="22"/>
      <c r="B76" s="42"/>
      <c r="C76" s="22"/>
      <c r="D76" s="41"/>
      <c r="E76" s="41"/>
      <c r="F76" s="22"/>
      <c r="G76" s="43" t="str">
        <f aca="false">IF(AND($A76="",$C76="",$D76="",$E76=""),"",IF($A76="","Needs a JE #",IF(ROUND(SUMIF($A$2:$A$1001,$A76,$D$2:$D$1001)-SUMIF($A$2:$A$1001,$A76,$E$2:$E$1001),2)=0,"✓","Out of balance")))</f>
        <v/>
      </c>
      <c r="H76" s="0" t="str">
        <f aca="false">IF($C76="","",IFERROR(INDEX('Chart of Accounts'!$C$2:$C$57,MATCH($C76,'Chart of Accounts'!$A$2:$A$57,0)),""))</f>
        <v/>
      </c>
      <c r="I76" s="0" t="str">
        <f aca="false">IF($C76="","",IFERROR(INDEX('Chart of Accounts'!$B$2:$B$57,MATCH($C76,'Chart of Accounts'!$A$2:$A$57,0)),""))</f>
        <v/>
      </c>
    </row>
    <row r="77" customFormat="false" ht="15" hidden="false" customHeight="false" outlineLevel="0" collapsed="false">
      <c r="A77" s="22"/>
      <c r="B77" s="42"/>
      <c r="C77" s="22"/>
      <c r="D77" s="41"/>
      <c r="E77" s="41"/>
      <c r="F77" s="22"/>
      <c r="G77" s="43" t="str">
        <f aca="false">IF(AND($A77="",$C77="",$D77="",$E77=""),"",IF($A77="","Needs a JE #",IF(ROUND(SUMIF($A$2:$A$1001,$A77,$D$2:$D$1001)-SUMIF($A$2:$A$1001,$A77,$E$2:$E$1001),2)=0,"✓","Out of balance")))</f>
        <v/>
      </c>
      <c r="H77" s="0" t="str">
        <f aca="false">IF($C77="","",IFERROR(INDEX('Chart of Accounts'!$C$2:$C$57,MATCH($C77,'Chart of Accounts'!$A$2:$A$57,0)),""))</f>
        <v/>
      </c>
      <c r="I77" s="0" t="str">
        <f aca="false">IF($C77="","",IFERROR(INDEX('Chart of Accounts'!$B$2:$B$57,MATCH($C77,'Chart of Accounts'!$A$2:$A$57,0)),""))</f>
        <v/>
      </c>
    </row>
    <row r="78" customFormat="false" ht="15" hidden="false" customHeight="false" outlineLevel="0" collapsed="false">
      <c r="A78" s="22"/>
      <c r="B78" s="42"/>
      <c r="C78" s="22"/>
      <c r="D78" s="41"/>
      <c r="E78" s="41"/>
      <c r="F78" s="22"/>
      <c r="G78" s="43" t="str">
        <f aca="false">IF(AND($A78="",$C78="",$D78="",$E78=""),"",IF($A78="","Needs a JE #",IF(ROUND(SUMIF($A$2:$A$1001,$A78,$D$2:$D$1001)-SUMIF($A$2:$A$1001,$A78,$E$2:$E$1001),2)=0,"✓","Out of balance")))</f>
        <v/>
      </c>
      <c r="H78" s="0" t="str">
        <f aca="false">IF($C78="","",IFERROR(INDEX('Chart of Accounts'!$C$2:$C$57,MATCH($C78,'Chart of Accounts'!$A$2:$A$57,0)),""))</f>
        <v/>
      </c>
      <c r="I78" s="0" t="str">
        <f aca="false">IF($C78="","",IFERROR(INDEX('Chart of Accounts'!$B$2:$B$57,MATCH($C78,'Chart of Accounts'!$A$2:$A$57,0)),""))</f>
        <v/>
      </c>
    </row>
    <row r="79" customFormat="false" ht="15" hidden="false" customHeight="false" outlineLevel="0" collapsed="false">
      <c r="A79" s="22"/>
      <c r="B79" s="42"/>
      <c r="C79" s="22"/>
      <c r="D79" s="41"/>
      <c r="E79" s="41"/>
      <c r="F79" s="22"/>
      <c r="G79" s="43" t="str">
        <f aca="false">IF(AND($A79="",$C79="",$D79="",$E79=""),"",IF($A79="","Needs a JE #",IF(ROUND(SUMIF($A$2:$A$1001,$A79,$D$2:$D$1001)-SUMIF($A$2:$A$1001,$A79,$E$2:$E$1001),2)=0,"✓","Out of balance")))</f>
        <v/>
      </c>
      <c r="H79" s="0" t="str">
        <f aca="false">IF($C79="","",IFERROR(INDEX('Chart of Accounts'!$C$2:$C$57,MATCH($C79,'Chart of Accounts'!$A$2:$A$57,0)),""))</f>
        <v/>
      </c>
      <c r="I79" s="0" t="str">
        <f aca="false">IF($C79="","",IFERROR(INDEX('Chart of Accounts'!$B$2:$B$57,MATCH($C79,'Chart of Accounts'!$A$2:$A$57,0)),""))</f>
        <v/>
      </c>
    </row>
    <row r="80" customFormat="false" ht="15" hidden="false" customHeight="false" outlineLevel="0" collapsed="false">
      <c r="A80" s="22"/>
      <c r="B80" s="42"/>
      <c r="C80" s="22"/>
      <c r="D80" s="41"/>
      <c r="E80" s="41"/>
      <c r="F80" s="22"/>
      <c r="G80" s="43" t="str">
        <f aca="false">IF(AND($A80="",$C80="",$D80="",$E80=""),"",IF($A80="","Needs a JE #",IF(ROUND(SUMIF($A$2:$A$1001,$A80,$D$2:$D$1001)-SUMIF($A$2:$A$1001,$A80,$E$2:$E$1001),2)=0,"✓","Out of balance")))</f>
        <v/>
      </c>
      <c r="H80" s="0" t="str">
        <f aca="false">IF($C80="","",IFERROR(INDEX('Chart of Accounts'!$C$2:$C$57,MATCH($C80,'Chart of Accounts'!$A$2:$A$57,0)),""))</f>
        <v/>
      </c>
      <c r="I80" s="0" t="str">
        <f aca="false">IF($C80="","",IFERROR(INDEX('Chart of Accounts'!$B$2:$B$57,MATCH($C80,'Chart of Accounts'!$A$2:$A$57,0)),""))</f>
        <v/>
      </c>
    </row>
    <row r="81" customFormat="false" ht="15" hidden="false" customHeight="false" outlineLevel="0" collapsed="false">
      <c r="A81" s="22"/>
      <c r="B81" s="42"/>
      <c r="C81" s="22"/>
      <c r="D81" s="41"/>
      <c r="E81" s="41"/>
      <c r="F81" s="22"/>
      <c r="G81" s="43" t="str">
        <f aca="false">IF(AND($A81="",$C81="",$D81="",$E81=""),"",IF($A81="","Needs a JE #",IF(ROUND(SUMIF($A$2:$A$1001,$A81,$D$2:$D$1001)-SUMIF($A$2:$A$1001,$A81,$E$2:$E$1001),2)=0,"✓","Out of balance")))</f>
        <v/>
      </c>
      <c r="H81" s="0" t="str">
        <f aca="false">IF($C81="","",IFERROR(INDEX('Chart of Accounts'!$C$2:$C$57,MATCH($C81,'Chart of Accounts'!$A$2:$A$57,0)),""))</f>
        <v/>
      </c>
      <c r="I81" s="0" t="str">
        <f aca="false">IF($C81="","",IFERROR(INDEX('Chart of Accounts'!$B$2:$B$57,MATCH($C81,'Chart of Accounts'!$A$2:$A$57,0)),""))</f>
        <v/>
      </c>
    </row>
    <row r="82" customFormat="false" ht="15" hidden="false" customHeight="false" outlineLevel="0" collapsed="false">
      <c r="A82" s="22"/>
      <c r="B82" s="42"/>
      <c r="C82" s="22"/>
      <c r="D82" s="41"/>
      <c r="E82" s="41"/>
      <c r="F82" s="22"/>
      <c r="G82" s="43" t="str">
        <f aca="false">IF(AND($A82="",$C82="",$D82="",$E82=""),"",IF($A82="","Needs a JE #",IF(ROUND(SUMIF($A$2:$A$1001,$A82,$D$2:$D$1001)-SUMIF($A$2:$A$1001,$A82,$E$2:$E$1001),2)=0,"✓","Out of balance")))</f>
        <v/>
      </c>
      <c r="H82" s="0" t="str">
        <f aca="false">IF($C82="","",IFERROR(INDEX('Chart of Accounts'!$C$2:$C$57,MATCH($C82,'Chart of Accounts'!$A$2:$A$57,0)),""))</f>
        <v/>
      </c>
      <c r="I82" s="0" t="str">
        <f aca="false">IF($C82="","",IFERROR(INDEX('Chart of Accounts'!$B$2:$B$57,MATCH($C82,'Chart of Accounts'!$A$2:$A$57,0)),""))</f>
        <v/>
      </c>
    </row>
    <row r="83" customFormat="false" ht="15" hidden="false" customHeight="false" outlineLevel="0" collapsed="false">
      <c r="A83" s="22"/>
      <c r="B83" s="42"/>
      <c r="C83" s="22"/>
      <c r="D83" s="41"/>
      <c r="E83" s="41"/>
      <c r="F83" s="22"/>
      <c r="G83" s="43" t="str">
        <f aca="false">IF(AND($A83="",$C83="",$D83="",$E83=""),"",IF($A83="","Needs a JE #",IF(ROUND(SUMIF($A$2:$A$1001,$A83,$D$2:$D$1001)-SUMIF($A$2:$A$1001,$A83,$E$2:$E$1001),2)=0,"✓","Out of balance")))</f>
        <v/>
      </c>
      <c r="H83" s="0" t="str">
        <f aca="false">IF($C83="","",IFERROR(INDEX('Chart of Accounts'!$C$2:$C$57,MATCH($C83,'Chart of Accounts'!$A$2:$A$57,0)),""))</f>
        <v/>
      </c>
      <c r="I83" s="0" t="str">
        <f aca="false">IF($C83="","",IFERROR(INDEX('Chart of Accounts'!$B$2:$B$57,MATCH($C83,'Chart of Accounts'!$A$2:$A$57,0)),""))</f>
        <v/>
      </c>
    </row>
    <row r="84" customFormat="false" ht="15" hidden="false" customHeight="false" outlineLevel="0" collapsed="false">
      <c r="A84" s="22"/>
      <c r="B84" s="42"/>
      <c r="C84" s="22"/>
      <c r="D84" s="41"/>
      <c r="E84" s="41"/>
      <c r="F84" s="22"/>
      <c r="G84" s="43" t="str">
        <f aca="false">IF(AND($A84="",$C84="",$D84="",$E84=""),"",IF($A84="","Needs a JE #",IF(ROUND(SUMIF($A$2:$A$1001,$A84,$D$2:$D$1001)-SUMIF($A$2:$A$1001,$A84,$E$2:$E$1001),2)=0,"✓","Out of balance")))</f>
        <v/>
      </c>
      <c r="H84" s="0" t="str">
        <f aca="false">IF($C84="","",IFERROR(INDEX('Chart of Accounts'!$C$2:$C$57,MATCH($C84,'Chart of Accounts'!$A$2:$A$57,0)),""))</f>
        <v/>
      </c>
      <c r="I84" s="0" t="str">
        <f aca="false">IF($C84="","",IFERROR(INDEX('Chart of Accounts'!$B$2:$B$57,MATCH($C84,'Chart of Accounts'!$A$2:$A$57,0)),""))</f>
        <v/>
      </c>
    </row>
    <row r="85" customFormat="false" ht="15" hidden="false" customHeight="false" outlineLevel="0" collapsed="false">
      <c r="A85" s="22"/>
      <c r="B85" s="42"/>
      <c r="C85" s="22"/>
      <c r="D85" s="41"/>
      <c r="E85" s="41"/>
      <c r="F85" s="22"/>
      <c r="G85" s="43" t="str">
        <f aca="false">IF(AND($A85="",$C85="",$D85="",$E85=""),"",IF($A85="","Needs a JE #",IF(ROUND(SUMIF($A$2:$A$1001,$A85,$D$2:$D$1001)-SUMIF($A$2:$A$1001,$A85,$E$2:$E$1001),2)=0,"✓","Out of balance")))</f>
        <v/>
      </c>
      <c r="H85" s="0" t="str">
        <f aca="false">IF($C85="","",IFERROR(INDEX('Chart of Accounts'!$C$2:$C$57,MATCH($C85,'Chart of Accounts'!$A$2:$A$57,0)),""))</f>
        <v/>
      </c>
      <c r="I85" s="0" t="str">
        <f aca="false">IF($C85="","",IFERROR(INDEX('Chart of Accounts'!$B$2:$B$57,MATCH($C85,'Chart of Accounts'!$A$2:$A$57,0)),""))</f>
        <v/>
      </c>
    </row>
    <row r="86" customFormat="false" ht="15" hidden="false" customHeight="false" outlineLevel="0" collapsed="false">
      <c r="A86" s="22"/>
      <c r="B86" s="42"/>
      <c r="C86" s="22"/>
      <c r="D86" s="41"/>
      <c r="E86" s="41"/>
      <c r="F86" s="22"/>
      <c r="G86" s="43" t="str">
        <f aca="false">IF(AND($A86="",$C86="",$D86="",$E86=""),"",IF($A86="","Needs a JE #",IF(ROUND(SUMIF($A$2:$A$1001,$A86,$D$2:$D$1001)-SUMIF($A$2:$A$1001,$A86,$E$2:$E$1001),2)=0,"✓","Out of balance")))</f>
        <v/>
      </c>
      <c r="H86" s="0" t="str">
        <f aca="false">IF($C86="","",IFERROR(INDEX('Chart of Accounts'!$C$2:$C$57,MATCH($C86,'Chart of Accounts'!$A$2:$A$57,0)),""))</f>
        <v/>
      </c>
      <c r="I86" s="0" t="str">
        <f aca="false">IF($C86="","",IFERROR(INDEX('Chart of Accounts'!$B$2:$B$57,MATCH($C86,'Chart of Accounts'!$A$2:$A$57,0)),""))</f>
        <v/>
      </c>
    </row>
    <row r="87" customFormat="false" ht="15" hidden="false" customHeight="false" outlineLevel="0" collapsed="false">
      <c r="A87" s="22"/>
      <c r="B87" s="42"/>
      <c r="C87" s="22"/>
      <c r="D87" s="41"/>
      <c r="E87" s="41"/>
      <c r="F87" s="22"/>
      <c r="G87" s="43" t="str">
        <f aca="false">IF(AND($A87="",$C87="",$D87="",$E87=""),"",IF($A87="","Needs a JE #",IF(ROUND(SUMIF($A$2:$A$1001,$A87,$D$2:$D$1001)-SUMIF($A$2:$A$1001,$A87,$E$2:$E$1001),2)=0,"✓","Out of balance")))</f>
        <v/>
      </c>
      <c r="H87" s="0" t="str">
        <f aca="false">IF($C87="","",IFERROR(INDEX('Chart of Accounts'!$C$2:$C$57,MATCH($C87,'Chart of Accounts'!$A$2:$A$57,0)),""))</f>
        <v/>
      </c>
      <c r="I87" s="0" t="str">
        <f aca="false">IF($C87="","",IFERROR(INDEX('Chart of Accounts'!$B$2:$B$57,MATCH($C87,'Chart of Accounts'!$A$2:$A$57,0)),""))</f>
        <v/>
      </c>
    </row>
    <row r="88" customFormat="false" ht="15" hidden="false" customHeight="false" outlineLevel="0" collapsed="false">
      <c r="A88" s="22"/>
      <c r="B88" s="42"/>
      <c r="C88" s="22"/>
      <c r="D88" s="41"/>
      <c r="E88" s="41"/>
      <c r="F88" s="22"/>
      <c r="G88" s="43" t="str">
        <f aca="false">IF(AND($A88="",$C88="",$D88="",$E88=""),"",IF($A88="","Needs a JE #",IF(ROUND(SUMIF($A$2:$A$1001,$A88,$D$2:$D$1001)-SUMIF($A$2:$A$1001,$A88,$E$2:$E$1001),2)=0,"✓","Out of balance")))</f>
        <v/>
      </c>
      <c r="H88" s="0" t="str">
        <f aca="false">IF($C88="","",IFERROR(INDEX('Chart of Accounts'!$C$2:$C$57,MATCH($C88,'Chart of Accounts'!$A$2:$A$57,0)),""))</f>
        <v/>
      </c>
      <c r="I88" s="0" t="str">
        <f aca="false">IF($C88="","",IFERROR(INDEX('Chart of Accounts'!$B$2:$B$57,MATCH($C88,'Chart of Accounts'!$A$2:$A$57,0)),""))</f>
        <v/>
      </c>
    </row>
    <row r="89" customFormat="false" ht="15" hidden="false" customHeight="false" outlineLevel="0" collapsed="false">
      <c r="A89" s="22"/>
      <c r="B89" s="42"/>
      <c r="C89" s="22"/>
      <c r="D89" s="41"/>
      <c r="E89" s="41"/>
      <c r="F89" s="22"/>
      <c r="G89" s="43" t="str">
        <f aca="false">IF(AND($A89="",$C89="",$D89="",$E89=""),"",IF($A89="","Needs a JE #",IF(ROUND(SUMIF($A$2:$A$1001,$A89,$D$2:$D$1001)-SUMIF($A$2:$A$1001,$A89,$E$2:$E$1001),2)=0,"✓","Out of balance")))</f>
        <v/>
      </c>
      <c r="H89" s="0" t="str">
        <f aca="false">IF($C89="","",IFERROR(INDEX('Chart of Accounts'!$C$2:$C$57,MATCH($C89,'Chart of Accounts'!$A$2:$A$57,0)),""))</f>
        <v/>
      </c>
      <c r="I89" s="0" t="str">
        <f aca="false">IF($C89="","",IFERROR(INDEX('Chart of Accounts'!$B$2:$B$57,MATCH($C89,'Chart of Accounts'!$A$2:$A$57,0)),""))</f>
        <v/>
      </c>
    </row>
    <row r="90" customFormat="false" ht="15" hidden="false" customHeight="false" outlineLevel="0" collapsed="false">
      <c r="A90" s="22"/>
      <c r="B90" s="42"/>
      <c r="C90" s="22"/>
      <c r="D90" s="41"/>
      <c r="E90" s="41"/>
      <c r="F90" s="22"/>
      <c r="G90" s="43" t="str">
        <f aca="false">IF(AND($A90="",$C90="",$D90="",$E90=""),"",IF($A90="","Needs a JE #",IF(ROUND(SUMIF($A$2:$A$1001,$A90,$D$2:$D$1001)-SUMIF($A$2:$A$1001,$A90,$E$2:$E$1001),2)=0,"✓","Out of balance")))</f>
        <v/>
      </c>
      <c r="H90" s="0" t="str">
        <f aca="false">IF($C90="","",IFERROR(INDEX('Chart of Accounts'!$C$2:$C$57,MATCH($C90,'Chart of Accounts'!$A$2:$A$57,0)),""))</f>
        <v/>
      </c>
      <c r="I90" s="0" t="str">
        <f aca="false">IF($C90="","",IFERROR(INDEX('Chart of Accounts'!$B$2:$B$57,MATCH($C90,'Chart of Accounts'!$A$2:$A$57,0)),""))</f>
        <v/>
      </c>
    </row>
    <row r="91" customFormat="false" ht="15" hidden="false" customHeight="false" outlineLevel="0" collapsed="false">
      <c r="A91" s="22"/>
      <c r="B91" s="42"/>
      <c r="C91" s="22"/>
      <c r="D91" s="41"/>
      <c r="E91" s="41"/>
      <c r="F91" s="22"/>
      <c r="G91" s="43" t="str">
        <f aca="false">IF(AND($A91="",$C91="",$D91="",$E91=""),"",IF($A91="","Needs a JE #",IF(ROUND(SUMIF($A$2:$A$1001,$A91,$D$2:$D$1001)-SUMIF($A$2:$A$1001,$A91,$E$2:$E$1001),2)=0,"✓","Out of balance")))</f>
        <v/>
      </c>
      <c r="H91" s="0" t="str">
        <f aca="false">IF($C91="","",IFERROR(INDEX('Chart of Accounts'!$C$2:$C$57,MATCH($C91,'Chart of Accounts'!$A$2:$A$57,0)),""))</f>
        <v/>
      </c>
      <c r="I91" s="0" t="str">
        <f aca="false">IF($C91="","",IFERROR(INDEX('Chart of Accounts'!$B$2:$B$57,MATCH($C91,'Chart of Accounts'!$A$2:$A$57,0)),""))</f>
        <v/>
      </c>
    </row>
    <row r="92" customFormat="false" ht="15" hidden="false" customHeight="false" outlineLevel="0" collapsed="false">
      <c r="A92" s="22"/>
      <c r="B92" s="42"/>
      <c r="C92" s="22"/>
      <c r="D92" s="41"/>
      <c r="E92" s="41"/>
      <c r="F92" s="22"/>
      <c r="G92" s="43" t="str">
        <f aca="false">IF(AND($A92="",$C92="",$D92="",$E92=""),"",IF($A92="","Needs a JE #",IF(ROUND(SUMIF($A$2:$A$1001,$A92,$D$2:$D$1001)-SUMIF($A$2:$A$1001,$A92,$E$2:$E$1001),2)=0,"✓","Out of balance")))</f>
        <v/>
      </c>
      <c r="H92" s="0" t="str">
        <f aca="false">IF($C92="","",IFERROR(INDEX('Chart of Accounts'!$C$2:$C$57,MATCH($C92,'Chart of Accounts'!$A$2:$A$57,0)),""))</f>
        <v/>
      </c>
      <c r="I92" s="0" t="str">
        <f aca="false">IF($C92="","",IFERROR(INDEX('Chart of Accounts'!$B$2:$B$57,MATCH($C92,'Chart of Accounts'!$A$2:$A$57,0)),""))</f>
        <v/>
      </c>
    </row>
    <row r="93" customFormat="false" ht="15" hidden="false" customHeight="false" outlineLevel="0" collapsed="false">
      <c r="A93" s="22"/>
      <c r="B93" s="42"/>
      <c r="C93" s="22"/>
      <c r="D93" s="41"/>
      <c r="E93" s="41"/>
      <c r="F93" s="22"/>
      <c r="G93" s="43" t="str">
        <f aca="false">IF(AND($A93="",$C93="",$D93="",$E93=""),"",IF($A93="","Needs a JE #",IF(ROUND(SUMIF($A$2:$A$1001,$A93,$D$2:$D$1001)-SUMIF($A$2:$A$1001,$A93,$E$2:$E$1001),2)=0,"✓","Out of balance")))</f>
        <v/>
      </c>
      <c r="H93" s="0" t="str">
        <f aca="false">IF($C93="","",IFERROR(INDEX('Chart of Accounts'!$C$2:$C$57,MATCH($C93,'Chart of Accounts'!$A$2:$A$57,0)),""))</f>
        <v/>
      </c>
      <c r="I93" s="0" t="str">
        <f aca="false">IF($C93="","",IFERROR(INDEX('Chart of Accounts'!$B$2:$B$57,MATCH($C93,'Chart of Accounts'!$A$2:$A$57,0)),""))</f>
        <v/>
      </c>
    </row>
    <row r="94" customFormat="false" ht="15" hidden="false" customHeight="false" outlineLevel="0" collapsed="false">
      <c r="A94" s="22"/>
      <c r="B94" s="42"/>
      <c r="C94" s="22"/>
      <c r="D94" s="41"/>
      <c r="E94" s="41"/>
      <c r="F94" s="22"/>
      <c r="G94" s="43" t="str">
        <f aca="false">IF(AND($A94="",$C94="",$D94="",$E94=""),"",IF($A94="","Needs a JE #",IF(ROUND(SUMIF($A$2:$A$1001,$A94,$D$2:$D$1001)-SUMIF($A$2:$A$1001,$A94,$E$2:$E$1001),2)=0,"✓","Out of balance")))</f>
        <v/>
      </c>
      <c r="H94" s="0" t="str">
        <f aca="false">IF($C94="","",IFERROR(INDEX('Chart of Accounts'!$C$2:$C$57,MATCH($C94,'Chart of Accounts'!$A$2:$A$57,0)),""))</f>
        <v/>
      </c>
      <c r="I94" s="0" t="str">
        <f aca="false">IF($C94="","",IFERROR(INDEX('Chart of Accounts'!$B$2:$B$57,MATCH($C94,'Chart of Accounts'!$A$2:$A$57,0)),""))</f>
        <v/>
      </c>
    </row>
    <row r="95" customFormat="false" ht="15" hidden="false" customHeight="false" outlineLevel="0" collapsed="false">
      <c r="A95" s="22"/>
      <c r="B95" s="42"/>
      <c r="C95" s="22"/>
      <c r="D95" s="41"/>
      <c r="E95" s="41"/>
      <c r="F95" s="22"/>
      <c r="G95" s="43" t="str">
        <f aca="false">IF(AND($A95="",$C95="",$D95="",$E95=""),"",IF($A95="","Needs a JE #",IF(ROUND(SUMIF($A$2:$A$1001,$A95,$D$2:$D$1001)-SUMIF($A$2:$A$1001,$A95,$E$2:$E$1001),2)=0,"✓","Out of balance")))</f>
        <v/>
      </c>
      <c r="H95" s="0" t="str">
        <f aca="false">IF($C95="","",IFERROR(INDEX('Chart of Accounts'!$C$2:$C$57,MATCH($C95,'Chart of Accounts'!$A$2:$A$57,0)),""))</f>
        <v/>
      </c>
      <c r="I95" s="0" t="str">
        <f aca="false">IF($C95="","",IFERROR(INDEX('Chart of Accounts'!$B$2:$B$57,MATCH($C95,'Chart of Accounts'!$A$2:$A$57,0)),""))</f>
        <v/>
      </c>
    </row>
    <row r="96" customFormat="false" ht="15" hidden="false" customHeight="false" outlineLevel="0" collapsed="false">
      <c r="A96" s="22"/>
      <c r="B96" s="42"/>
      <c r="C96" s="22"/>
      <c r="D96" s="41"/>
      <c r="E96" s="41"/>
      <c r="F96" s="22"/>
      <c r="G96" s="43" t="str">
        <f aca="false">IF(AND($A96="",$C96="",$D96="",$E96=""),"",IF($A96="","Needs a JE #",IF(ROUND(SUMIF($A$2:$A$1001,$A96,$D$2:$D$1001)-SUMIF($A$2:$A$1001,$A96,$E$2:$E$1001),2)=0,"✓","Out of balance")))</f>
        <v/>
      </c>
      <c r="H96" s="0" t="str">
        <f aca="false">IF($C96="","",IFERROR(INDEX('Chart of Accounts'!$C$2:$C$57,MATCH($C96,'Chart of Accounts'!$A$2:$A$57,0)),""))</f>
        <v/>
      </c>
      <c r="I96" s="0" t="str">
        <f aca="false">IF($C96="","",IFERROR(INDEX('Chart of Accounts'!$B$2:$B$57,MATCH($C96,'Chart of Accounts'!$A$2:$A$57,0)),""))</f>
        <v/>
      </c>
    </row>
    <row r="97" customFormat="false" ht="15" hidden="false" customHeight="false" outlineLevel="0" collapsed="false">
      <c r="A97" s="22"/>
      <c r="B97" s="42"/>
      <c r="C97" s="22"/>
      <c r="D97" s="41"/>
      <c r="E97" s="41"/>
      <c r="F97" s="22"/>
      <c r="G97" s="43" t="str">
        <f aca="false">IF(AND($A97="",$C97="",$D97="",$E97=""),"",IF($A97="","Needs a JE #",IF(ROUND(SUMIF($A$2:$A$1001,$A97,$D$2:$D$1001)-SUMIF($A$2:$A$1001,$A97,$E$2:$E$1001),2)=0,"✓","Out of balance")))</f>
        <v/>
      </c>
      <c r="H97" s="0" t="str">
        <f aca="false">IF($C97="","",IFERROR(INDEX('Chart of Accounts'!$C$2:$C$57,MATCH($C97,'Chart of Accounts'!$A$2:$A$57,0)),""))</f>
        <v/>
      </c>
      <c r="I97" s="0" t="str">
        <f aca="false">IF($C97="","",IFERROR(INDEX('Chart of Accounts'!$B$2:$B$57,MATCH($C97,'Chart of Accounts'!$A$2:$A$57,0)),""))</f>
        <v/>
      </c>
    </row>
    <row r="98" customFormat="false" ht="15" hidden="false" customHeight="false" outlineLevel="0" collapsed="false">
      <c r="A98" s="22"/>
      <c r="B98" s="42"/>
      <c r="C98" s="22"/>
      <c r="D98" s="41"/>
      <c r="E98" s="41"/>
      <c r="F98" s="22"/>
      <c r="G98" s="43" t="str">
        <f aca="false">IF(AND($A98="",$C98="",$D98="",$E98=""),"",IF($A98="","Needs a JE #",IF(ROUND(SUMIF($A$2:$A$1001,$A98,$D$2:$D$1001)-SUMIF($A$2:$A$1001,$A98,$E$2:$E$1001),2)=0,"✓","Out of balance")))</f>
        <v/>
      </c>
      <c r="H98" s="0" t="str">
        <f aca="false">IF($C98="","",IFERROR(INDEX('Chart of Accounts'!$C$2:$C$57,MATCH($C98,'Chart of Accounts'!$A$2:$A$57,0)),""))</f>
        <v/>
      </c>
      <c r="I98" s="0" t="str">
        <f aca="false">IF($C98="","",IFERROR(INDEX('Chart of Accounts'!$B$2:$B$57,MATCH($C98,'Chart of Accounts'!$A$2:$A$57,0)),""))</f>
        <v/>
      </c>
    </row>
    <row r="99" customFormat="false" ht="15" hidden="false" customHeight="false" outlineLevel="0" collapsed="false">
      <c r="A99" s="22"/>
      <c r="B99" s="42"/>
      <c r="C99" s="22"/>
      <c r="D99" s="41"/>
      <c r="E99" s="41"/>
      <c r="F99" s="22"/>
      <c r="G99" s="43" t="str">
        <f aca="false">IF(AND($A99="",$C99="",$D99="",$E99=""),"",IF($A99="","Needs a JE #",IF(ROUND(SUMIF($A$2:$A$1001,$A99,$D$2:$D$1001)-SUMIF($A$2:$A$1001,$A99,$E$2:$E$1001),2)=0,"✓","Out of balance")))</f>
        <v/>
      </c>
      <c r="H99" s="0" t="str">
        <f aca="false">IF($C99="","",IFERROR(INDEX('Chart of Accounts'!$C$2:$C$57,MATCH($C99,'Chart of Accounts'!$A$2:$A$57,0)),""))</f>
        <v/>
      </c>
      <c r="I99" s="0" t="str">
        <f aca="false">IF($C99="","",IFERROR(INDEX('Chart of Accounts'!$B$2:$B$57,MATCH($C99,'Chart of Accounts'!$A$2:$A$57,0)),""))</f>
        <v/>
      </c>
    </row>
    <row r="100" customFormat="false" ht="15" hidden="false" customHeight="false" outlineLevel="0" collapsed="false">
      <c r="A100" s="22"/>
      <c r="B100" s="42"/>
      <c r="C100" s="22"/>
      <c r="D100" s="41"/>
      <c r="E100" s="41"/>
      <c r="F100" s="22"/>
      <c r="G100" s="43" t="str">
        <f aca="false">IF(AND($A100="",$C100="",$D100="",$E100=""),"",IF($A100="","Needs a JE #",IF(ROUND(SUMIF($A$2:$A$1001,$A100,$D$2:$D$1001)-SUMIF($A$2:$A$1001,$A100,$E$2:$E$1001),2)=0,"✓","Out of balance")))</f>
        <v/>
      </c>
      <c r="H100" s="0" t="str">
        <f aca="false">IF($C100="","",IFERROR(INDEX('Chart of Accounts'!$C$2:$C$57,MATCH($C100,'Chart of Accounts'!$A$2:$A$57,0)),""))</f>
        <v/>
      </c>
      <c r="I100" s="0" t="str">
        <f aca="false">IF($C100="","",IFERROR(INDEX('Chart of Accounts'!$B$2:$B$57,MATCH($C100,'Chart of Accounts'!$A$2:$A$57,0)),""))</f>
        <v/>
      </c>
    </row>
    <row r="101" customFormat="false" ht="15" hidden="false" customHeight="false" outlineLevel="0" collapsed="false">
      <c r="A101" s="22"/>
      <c r="B101" s="42"/>
      <c r="C101" s="22"/>
      <c r="D101" s="41"/>
      <c r="E101" s="41"/>
      <c r="F101" s="22"/>
      <c r="G101" s="43" t="str">
        <f aca="false">IF(AND($A101="",$C101="",$D101="",$E101=""),"",IF($A101="","Needs a JE #",IF(ROUND(SUMIF($A$2:$A$1001,$A101,$D$2:$D$1001)-SUMIF($A$2:$A$1001,$A101,$E$2:$E$1001),2)=0,"✓","Out of balance")))</f>
        <v/>
      </c>
      <c r="H101" s="0" t="str">
        <f aca="false">IF($C101="","",IFERROR(INDEX('Chart of Accounts'!$C$2:$C$57,MATCH($C101,'Chart of Accounts'!$A$2:$A$57,0)),""))</f>
        <v/>
      </c>
      <c r="I101" s="0" t="str">
        <f aca="false">IF($C101="","",IFERROR(INDEX('Chart of Accounts'!$B$2:$B$57,MATCH($C101,'Chart of Accounts'!$A$2:$A$57,0)),""))</f>
        <v/>
      </c>
    </row>
    <row r="102" customFormat="false" ht="15" hidden="false" customHeight="false" outlineLevel="0" collapsed="false">
      <c r="A102" s="22"/>
      <c r="B102" s="42"/>
      <c r="C102" s="22"/>
      <c r="D102" s="41"/>
      <c r="E102" s="41"/>
      <c r="F102" s="22"/>
      <c r="G102" s="43" t="str">
        <f aca="false">IF(AND($A102="",$C102="",$D102="",$E102=""),"",IF($A102="","Needs a JE #",IF(ROUND(SUMIF($A$2:$A$1001,$A102,$D$2:$D$1001)-SUMIF($A$2:$A$1001,$A102,$E$2:$E$1001),2)=0,"✓","Out of balance")))</f>
        <v/>
      </c>
      <c r="H102" s="0" t="str">
        <f aca="false">IF($C102="","",IFERROR(INDEX('Chart of Accounts'!$C$2:$C$57,MATCH($C102,'Chart of Accounts'!$A$2:$A$57,0)),""))</f>
        <v/>
      </c>
      <c r="I102" s="0" t="str">
        <f aca="false">IF($C102="","",IFERROR(INDEX('Chart of Accounts'!$B$2:$B$57,MATCH($C102,'Chart of Accounts'!$A$2:$A$57,0)),""))</f>
        <v/>
      </c>
    </row>
    <row r="103" customFormat="false" ht="15" hidden="false" customHeight="false" outlineLevel="0" collapsed="false">
      <c r="A103" s="22"/>
      <c r="B103" s="42"/>
      <c r="C103" s="22"/>
      <c r="D103" s="41"/>
      <c r="E103" s="41"/>
      <c r="F103" s="22"/>
      <c r="G103" s="43" t="str">
        <f aca="false">IF(AND($A103="",$C103="",$D103="",$E103=""),"",IF($A103="","Needs a JE #",IF(ROUND(SUMIF($A$2:$A$1001,$A103,$D$2:$D$1001)-SUMIF($A$2:$A$1001,$A103,$E$2:$E$1001),2)=0,"✓","Out of balance")))</f>
        <v/>
      </c>
      <c r="H103" s="0" t="str">
        <f aca="false">IF($C103="","",IFERROR(INDEX('Chart of Accounts'!$C$2:$C$57,MATCH($C103,'Chart of Accounts'!$A$2:$A$57,0)),""))</f>
        <v/>
      </c>
      <c r="I103" s="0" t="str">
        <f aca="false">IF($C103="","",IFERROR(INDEX('Chart of Accounts'!$B$2:$B$57,MATCH($C103,'Chart of Accounts'!$A$2:$A$57,0)),""))</f>
        <v/>
      </c>
    </row>
    <row r="104" customFormat="false" ht="15" hidden="false" customHeight="false" outlineLevel="0" collapsed="false">
      <c r="A104" s="22"/>
      <c r="B104" s="42"/>
      <c r="C104" s="22"/>
      <c r="D104" s="41"/>
      <c r="E104" s="41"/>
      <c r="F104" s="22"/>
      <c r="G104" s="43" t="str">
        <f aca="false">IF(AND($A104="",$C104="",$D104="",$E104=""),"",IF($A104="","Needs a JE #",IF(ROUND(SUMIF($A$2:$A$1001,$A104,$D$2:$D$1001)-SUMIF($A$2:$A$1001,$A104,$E$2:$E$1001),2)=0,"✓","Out of balance")))</f>
        <v/>
      </c>
      <c r="H104" s="0" t="str">
        <f aca="false">IF($C104="","",IFERROR(INDEX('Chart of Accounts'!$C$2:$C$57,MATCH($C104,'Chart of Accounts'!$A$2:$A$57,0)),""))</f>
        <v/>
      </c>
      <c r="I104" s="0" t="str">
        <f aca="false">IF($C104="","",IFERROR(INDEX('Chart of Accounts'!$B$2:$B$57,MATCH($C104,'Chart of Accounts'!$A$2:$A$57,0)),""))</f>
        <v/>
      </c>
    </row>
    <row r="105" customFormat="false" ht="15" hidden="false" customHeight="false" outlineLevel="0" collapsed="false">
      <c r="A105" s="22"/>
      <c r="B105" s="42"/>
      <c r="C105" s="22"/>
      <c r="D105" s="41"/>
      <c r="E105" s="41"/>
      <c r="F105" s="22"/>
      <c r="G105" s="43" t="str">
        <f aca="false">IF(AND($A105="",$C105="",$D105="",$E105=""),"",IF($A105="","Needs a JE #",IF(ROUND(SUMIF($A$2:$A$1001,$A105,$D$2:$D$1001)-SUMIF($A$2:$A$1001,$A105,$E$2:$E$1001),2)=0,"✓","Out of balance")))</f>
        <v/>
      </c>
      <c r="H105" s="0" t="str">
        <f aca="false">IF($C105="","",IFERROR(INDEX('Chart of Accounts'!$C$2:$C$57,MATCH($C105,'Chart of Accounts'!$A$2:$A$57,0)),""))</f>
        <v/>
      </c>
      <c r="I105" s="0" t="str">
        <f aca="false">IF($C105="","",IFERROR(INDEX('Chart of Accounts'!$B$2:$B$57,MATCH($C105,'Chart of Accounts'!$A$2:$A$57,0)),""))</f>
        <v/>
      </c>
    </row>
    <row r="106" customFormat="false" ht="15" hidden="false" customHeight="false" outlineLevel="0" collapsed="false">
      <c r="A106" s="22"/>
      <c r="B106" s="42"/>
      <c r="C106" s="22"/>
      <c r="D106" s="41"/>
      <c r="E106" s="41"/>
      <c r="F106" s="22"/>
      <c r="G106" s="43" t="str">
        <f aca="false">IF(AND($A106="",$C106="",$D106="",$E106=""),"",IF($A106="","Needs a JE #",IF(ROUND(SUMIF($A$2:$A$1001,$A106,$D$2:$D$1001)-SUMIF($A$2:$A$1001,$A106,$E$2:$E$1001),2)=0,"✓","Out of balance")))</f>
        <v/>
      </c>
      <c r="H106" s="0" t="str">
        <f aca="false">IF($C106="","",IFERROR(INDEX('Chart of Accounts'!$C$2:$C$57,MATCH($C106,'Chart of Accounts'!$A$2:$A$57,0)),""))</f>
        <v/>
      </c>
      <c r="I106" s="0" t="str">
        <f aca="false">IF($C106="","",IFERROR(INDEX('Chart of Accounts'!$B$2:$B$57,MATCH($C106,'Chart of Accounts'!$A$2:$A$57,0)),""))</f>
        <v/>
      </c>
    </row>
    <row r="107" customFormat="false" ht="15" hidden="false" customHeight="false" outlineLevel="0" collapsed="false">
      <c r="A107" s="22"/>
      <c r="B107" s="42"/>
      <c r="C107" s="22"/>
      <c r="D107" s="41"/>
      <c r="E107" s="41"/>
      <c r="F107" s="22"/>
      <c r="G107" s="43" t="str">
        <f aca="false">IF(AND($A107="",$C107="",$D107="",$E107=""),"",IF($A107="","Needs a JE #",IF(ROUND(SUMIF($A$2:$A$1001,$A107,$D$2:$D$1001)-SUMIF($A$2:$A$1001,$A107,$E$2:$E$1001),2)=0,"✓","Out of balance")))</f>
        <v/>
      </c>
      <c r="H107" s="0" t="str">
        <f aca="false">IF($C107="","",IFERROR(INDEX('Chart of Accounts'!$C$2:$C$57,MATCH($C107,'Chart of Accounts'!$A$2:$A$57,0)),""))</f>
        <v/>
      </c>
      <c r="I107" s="0" t="str">
        <f aca="false">IF($C107="","",IFERROR(INDEX('Chart of Accounts'!$B$2:$B$57,MATCH($C107,'Chart of Accounts'!$A$2:$A$57,0)),""))</f>
        <v/>
      </c>
    </row>
    <row r="108" customFormat="false" ht="15" hidden="false" customHeight="false" outlineLevel="0" collapsed="false">
      <c r="A108" s="22"/>
      <c r="B108" s="42"/>
      <c r="C108" s="22"/>
      <c r="D108" s="41"/>
      <c r="E108" s="41"/>
      <c r="F108" s="22"/>
      <c r="G108" s="43" t="str">
        <f aca="false">IF(AND($A108="",$C108="",$D108="",$E108=""),"",IF($A108="","Needs a JE #",IF(ROUND(SUMIF($A$2:$A$1001,$A108,$D$2:$D$1001)-SUMIF($A$2:$A$1001,$A108,$E$2:$E$1001),2)=0,"✓","Out of balance")))</f>
        <v/>
      </c>
      <c r="H108" s="0" t="str">
        <f aca="false">IF($C108="","",IFERROR(INDEX('Chart of Accounts'!$C$2:$C$57,MATCH($C108,'Chart of Accounts'!$A$2:$A$57,0)),""))</f>
        <v/>
      </c>
      <c r="I108" s="0" t="str">
        <f aca="false">IF($C108="","",IFERROR(INDEX('Chart of Accounts'!$B$2:$B$57,MATCH($C108,'Chart of Accounts'!$A$2:$A$57,0)),""))</f>
        <v/>
      </c>
    </row>
    <row r="109" customFormat="false" ht="15" hidden="false" customHeight="false" outlineLevel="0" collapsed="false">
      <c r="A109" s="22"/>
      <c r="B109" s="42"/>
      <c r="C109" s="22"/>
      <c r="D109" s="41"/>
      <c r="E109" s="41"/>
      <c r="F109" s="22"/>
      <c r="G109" s="43" t="str">
        <f aca="false">IF(AND($A109="",$C109="",$D109="",$E109=""),"",IF($A109="","Needs a JE #",IF(ROUND(SUMIF($A$2:$A$1001,$A109,$D$2:$D$1001)-SUMIF($A$2:$A$1001,$A109,$E$2:$E$1001),2)=0,"✓","Out of balance")))</f>
        <v/>
      </c>
      <c r="H109" s="0" t="str">
        <f aca="false">IF($C109="","",IFERROR(INDEX('Chart of Accounts'!$C$2:$C$57,MATCH($C109,'Chart of Accounts'!$A$2:$A$57,0)),""))</f>
        <v/>
      </c>
      <c r="I109" s="0" t="str">
        <f aca="false">IF($C109="","",IFERROR(INDEX('Chart of Accounts'!$B$2:$B$57,MATCH($C109,'Chart of Accounts'!$A$2:$A$57,0)),""))</f>
        <v/>
      </c>
    </row>
    <row r="110" customFormat="false" ht="15" hidden="false" customHeight="false" outlineLevel="0" collapsed="false">
      <c r="A110" s="22"/>
      <c r="B110" s="42"/>
      <c r="C110" s="22"/>
      <c r="D110" s="41"/>
      <c r="E110" s="41"/>
      <c r="F110" s="22"/>
      <c r="G110" s="43" t="str">
        <f aca="false">IF(AND($A110="",$C110="",$D110="",$E110=""),"",IF($A110="","Needs a JE #",IF(ROUND(SUMIF($A$2:$A$1001,$A110,$D$2:$D$1001)-SUMIF($A$2:$A$1001,$A110,$E$2:$E$1001),2)=0,"✓","Out of balance")))</f>
        <v/>
      </c>
      <c r="H110" s="0" t="str">
        <f aca="false">IF($C110="","",IFERROR(INDEX('Chart of Accounts'!$C$2:$C$57,MATCH($C110,'Chart of Accounts'!$A$2:$A$57,0)),""))</f>
        <v/>
      </c>
      <c r="I110" s="0" t="str">
        <f aca="false">IF($C110="","",IFERROR(INDEX('Chart of Accounts'!$B$2:$B$57,MATCH($C110,'Chart of Accounts'!$A$2:$A$57,0)),""))</f>
        <v/>
      </c>
    </row>
    <row r="111" customFormat="false" ht="15" hidden="false" customHeight="false" outlineLevel="0" collapsed="false">
      <c r="A111" s="22"/>
      <c r="B111" s="42"/>
      <c r="C111" s="22"/>
      <c r="D111" s="41"/>
      <c r="E111" s="41"/>
      <c r="F111" s="22"/>
      <c r="G111" s="43" t="str">
        <f aca="false">IF(AND($A111="",$C111="",$D111="",$E111=""),"",IF($A111="","Needs a JE #",IF(ROUND(SUMIF($A$2:$A$1001,$A111,$D$2:$D$1001)-SUMIF($A$2:$A$1001,$A111,$E$2:$E$1001),2)=0,"✓","Out of balance")))</f>
        <v/>
      </c>
      <c r="H111" s="0" t="str">
        <f aca="false">IF($C111="","",IFERROR(INDEX('Chart of Accounts'!$C$2:$C$57,MATCH($C111,'Chart of Accounts'!$A$2:$A$57,0)),""))</f>
        <v/>
      </c>
      <c r="I111" s="0" t="str">
        <f aca="false">IF($C111="","",IFERROR(INDEX('Chart of Accounts'!$B$2:$B$57,MATCH($C111,'Chart of Accounts'!$A$2:$A$57,0)),""))</f>
        <v/>
      </c>
    </row>
    <row r="112" customFormat="false" ht="15" hidden="false" customHeight="false" outlineLevel="0" collapsed="false">
      <c r="A112" s="22"/>
      <c r="B112" s="42"/>
      <c r="C112" s="22"/>
      <c r="D112" s="41"/>
      <c r="E112" s="41"/>
      <c r="F112" s="22"/>
      <c r="G112" s="43" t="str">
        <f aca="false">IF(AND($A112="",$C112="",$D112="",$E112=""),"",IF($A112="","Needs a JE #",IF(ROUND(SUMIF($A$2:$A$1001,$A112,$D$2:$D$1001)-SUMIF($A$2:$A$1001,$A112,$E$2:$E$1001),2)=0,"✓","Out of balance")))</f>
        <v/>
      </c>
      <c r="H112" s="0" t="str">
        <f aca="false">IF($C112="","",IFERROR(INDEX('Chart of Accounts'!$C$2:$C$57,MATCH($C112,'Chart of Accounts'!$A$2:$A$57,0)),""))</f>
        <v/>
      </c>
      <c r="I112" s="0" t="str">
        <f aca="false">IF($C112="","",IFERROR(INDEX('Chart of Accounts'!$B$2:$B$57,MATCH($C112,'Chart of Accounts'!$A$2:$A$57,0)),""))</f>
        <v/>
      </c>
    </row>
    <row r="113" customFormat="false" ht="15" hidden="false" customHeight="false" outlineLevel="0" collapsed="false">
      <c r="A113" s="22"/>
      <c r="B113" s="42"/>
      <c r="C113" s="22"/>
      <c r="D113" s="41"/>
      <c r="E113" s="41"/>
      <c r="F113" s="22"/>
      <c r="G113" s="43" t="str">
        <f aca="false">IF(AND($A113="",$C113="",$D113="",$E113=""),"",IF($A113="","Needs a JE #",IF(ROUND(SUMIF($A$2:$A$1001,$A113,$D$2:$D$1001)-SUMIF($A$2:$A$1001,$A113,$E$2:$E$1001),2)=0,"✓","Out of balance")))</f>
        <v/>
      </c>
      <c r="H113" s="0" t="str">
        <f aca="false">IF($C113="","",IFERROR(INDEX('Chart of Accounts'!$C$2:$C$57,MATCH($C113,'Chart of Accounts'!$A$2:$A$57,0)),""))</f>
        <v/>
      </c>
      <c r="I113" s="0" t="str">
        <f aca="false">IF($C113="","",IFERROR(INDEX('Chart of Accounts'!$B$2:$B$57,MATCH($C113,'Chart of Accounts'!$A$2:$A$57,0)),""))</f>
        <v/>
      </c>
    </row>
    <row r="114" customFormat="false" ht="15" hidden="false" customHeight="false" outlineLevel="0" collapsed="false">
      <c r="A114" s="22"/>
      <c r="B114" s="42"/>
      <c r="C114" s="22"/>
      <c r="D114" s="41"/>
      <c r="E114" s="41"/>
      <c r="F114" s="22"/>
      <c r="G114" s="43" t="str">
        <f aca="false">IF(AND($A114="",$C114="",$D114="",$E114=""),"",IF($A114="","Needs a JE #",IF(ROUND(SUMIF($A$2:$A$1001,$A114,$D$2:$D$1001)-SUMIF($A$2:$A$1001,$A114,$E$2:$E$1001),2)=0,"✓","Out of balance")))</f>
        <v/>
      </c>
      <c r="H114" s="0" t="str">
        <f aca="false">IF($C114="","",IFERROR(INDEX('Chart of Accounts'!$C$2:$C$57,MATCH($C114,'Chart of Accounts'!$A$2:$A$57,0)),""))</f>
        <v/>
      </c>
      <c r="I114" s="0" t="str">
        <f aca="false">IF($C114="","",IFERROR(INDEX('Chart of Accounts'!$B$2:$B$57,MATCH($C114,'Chart of Accounts'!$A$2:$A$57,0)),""))</f>
        <v/>
      </c>
    </row>
    <row r="115" customFormat="false" ht="15" hidden="false" customHeight="false" outlineLevel="0" collapsed="false">
      <c r="A115" s="22"/>
      <c r="B115" s="42"/>
      <c r="C115" s="22"/>
      <c r="D115" s="41"/>
      <c r="E115" s="41"/>
      <c r="F115" s="22"/>
      <c r="G115" s="43" t="str">
        <f aca="false">IF(AND($A115="",$C115="",$D115="",$E115=""),"",IF($A115="","Needs a JE #",IF(ROUND(SUMIF($A$2:$A$1001,$A115,$D$2:$D$1001)-SUMIF($A$2:$A$1001,$A115,$E$2:$E$1001),2)=0,"✓","Out of balance")))</f>
        <v/>
      </c>
      <c r="H115" s="0" t="str">
        <f aca="false">IF($C115="","",IFERROR(INDEX('Chart of Accounts'!$C$2:$C$57,MATCH($C115,'Chart of Accounts'!$A$2:$A$57,0)),""))</f>
        <v/>
      </c>
      <c r="I115" s="0" t="str">
        <f aca="false">IF($C115="","",IFERROR(INDEX('Chart of Accounts'!$B$2:$B$57,MATCH($C115,'Chart of Accounts'!$A$2:$A$57,0)),""))</f>
        <v/>
      </c>
    </row>
    <row r="116" customFormat="false" ht="15" hidden="false" customHeight="false" outlineLevel="0" collapsed="false">
      <c r="A116" s="22"/>
      <c r="B116" s="42"/>
      <c r="C116" s="22"/>
      <c r="D116" s="41"/>
      <c r="E116" s="41"/>
      <c r="F116" s="22"/>
      <c r="G116" s="43" t="str">
        <f aca="false">IF(AND($A116="",$C116="",$D116="",$E116=""),"",IF($A116="","Needs a JE #",IF(ROUND(SUMIF($A$2:$A$1001,$A116,$D$2:$D$1001)-SUMIF($A$2:$A$1001,$A116,$E$2:$E$1001),2)=0,"✓","Out of balance")))</f>
        <v/>
      </c>
      <c r="H116" s="0" t="str">
        <f aca="false">IF($C116="","",IFERROR(INDEX('Chart of Accounts'!$C$2:$C$57,MATCH($C116,'Chart of Accounts'!$A$2:$A$57,0)),""))</f>
        <v/>
      </c>
      <c r="I116" s="0" t="str">
        <f aca="false">IF($C116="","",IFERROR(INDEX('Chart of Accounts'!$B$2:$B$57,MATCH($C116,'Chart of Accounts'!$A$2:$A$57,0)),""))</f>
        <v/>
      </c>
    </row>
    <row r="117" customFormat="false" ht="15" hidden="false" customHeight="false" outlineLevel="0" collapsed="false">
      <c r="A117" s="22"/>
      <c r="B117" s="42"/>
      <c r="C117" s="22"/>
      <c r="D117" s="41"/>
      <c r="E117" s="41"/>
      <c r="F117" s="22"/>
      <c r="G117" s="43" t="str">
        <f aca="false">IF(AND($A117="",$C117="",$D117="",$E117=""),"",IF($A117="","Needs a JE #",IF(ROUND(SUMIF($A$2:$A$1001,$A117,$D$2:$D$1001)-SUMIF($A$2:$A$1001,$A117,$E$2:$E$1001),2)=0,"✓","Out of balance")))</f>
        <v/>
      </c>
      <c r="H117" s="0" t="str">
        <f aca="false">IF($C117="","",IFERROR(INDEX('Chart of Accounts'!$C$2:$C$57,MATCH($C117,'Chart of Accounts'!$A$2:$A$57,0)),""))</f>
        <v/>
      </c>
      <c r="I117" s="0" t="str">
        <f aca="false">IF($C117="","",IFERROR(INDEX('Chart of Accounts'!$B$2:$B$57,MATCH($C117,'Chart of Accounts'!$A$2:$A$57,0)),""))</f>
        <v/>
      </c>
    </row>
    <row r="118" customFormat="false" ht="15" hidden="false" customHeight="false" outlineLevel="0" collapsed="false">
      <c r="A118" s="22"/>
      <c r="B118" s="42"/>
      <c r="C118" s="22"/>
      <c r="D118" s="41"/>
      <c r="E118" s="41"/>
      <c r="F118" s="22"/>
      <c r="G118" s="43" t="str">
        <f aca="false">IF(AND($A118="",$C118="",$D118="",$E118=""),"",IF($A118="","Needs a JE #",IF(ROUND(SUMIF($A$2:$A$1001,$A118,$D$2:$D$1001)-SUMIF($A$2:$A$1001,$A118,$E$2:$E$1001),2)=0,"✓","Out of balance")))</f>
        <v/>
      </c>
      <c r="H118" s="0" t="str">
        <f aca="false">IF($C118="","",IFERROR(INDEX('Chart of Accounts'!$C$2:$C$57,MATCH($C118,'Chart of Accounts'!$A$2:$A$57,0)),""))</f>
        <v/>
      </c>
      <c r="I118" s="0" t="str">
        <f aca="false">IF($C118="","",IFERROR(INDEX('Chart of Accounts'!$B$2:$B$57,MATCH($C118,'Chart of Accounts'!$A$2:$A$57,0)),""))</f>
        <v/>
      </c>
    </row>
    <row r="119" customFormat="false" ht="15" hidden="false" customHeight="false" outlineLevel="0" collapsed="false">
      <c r="A119" s="22"/>
      <c r="B119" s="42"/>
      <c r="C119" s="22"/>
      <c r="D119" s="41"/>
      <c r="E119" s="41"/>
      <c r="F119" s="22"/>
      <c r="G119" s="43" t="str">
        <f aca="false">IF(AND($A119="",$C119="",$D119="",$E119=""),"",IF($A119="","Needs a JE #",IF(ROUND(SUMIF($A$2:$A$1001,$A119,$D$2:$D$1001)-SUMIF($A$2:$A$1001,$A119,$E$2:$E$1001),2)=0,"✓","Out of balance")))</f>
        <v/>
      </c>
      <c r="H119" s="0" t="str">
        <f aca="false">IF($C119="","",IFERROR(INDEX('Chart of Accounts'!$C$2:$C$57,MATCH($C119,'Chart of Accounts'!$A$2:$A$57,0)),""))</f>
        <v/>
      </c>
      <c r="I119" s="0" t="str">
        <f aca="false">IF($C119="","",IFERROR(INDEX('Chart of Accounts'!$B$2:$B$57,MATCH($C119,'Chart of Accounts'!$A$2:$A$57,0)),""))</f>
        <v/>
      </c>
    </row>
    <row r="120" customFormat="false" ht="15" hidden="false" customHeight="false" outlineLevel="0" collapsed="false">
      <c r="A120" s="22"/>
      <c r="B120" s="42"/>
      <c r="C120" s="22"/>
      <c r="D120" s="41"/>
      <c r="E120" s="41"/>
      <c r="F120" s="22"/>
      <c r="G120" s="43" t="str">
        <f aca="false">IF(AND($A120="",$C120="",$D120="",$E120=""),"",IF($A120="","Needs a JE #",IF(ROUND(SUMIF($A$2:$A$1001,$A120,$D$2:$D$1001)-SUMIF($A$2:$A$1001,$A120,$E$2:$E$1001),2)=0,"✓","Out of balance")))</f>
        <v/>
      </c>
      <c r="H120" s="0" t="str">
        <f aca="false">IF($C120="","",IFERROR(INDEX('Chart of Accounts'!$C$2:$C$57,MATCH($C120,'Chart of Accounts'!$A$2:$A$57,0)),""))</f>
        <v/>
      </c>
      <c r="I120" s="0" t="str">
        <f aca="false">IF($C120="","",IFERROR(INDEX('Chart of Accounts'!$B$2:$B$57,MATCH($C120,'Chart of Accounts'!$A$2:$A$57,0)),""))</f>
        <v/>
      </c>
    </row>
    <row r="121" customFormat="false" ht="15" hidden="false" customHeight="false" outlineLevel="0" collapsed="false">
      <c r="A121" s="22"/>
      <c r="B121" s="42"/>
      <c r="C121" s="22"/>
      <c r="D121" s="41"/>
      <c r="E121" s="41"/>
      <c r="F121" s="22"/>
      <c r="G121" s="43" t="str">
        <f aca="false">IF(AND($A121="",$C121="",$D121="",$E121=""),"",IF($A121="","Needs a JE #",IF(ROUND(SUMIF($A$2:$A$1001,$A121,$D$2:$D$1001)-SUMIF($A$2:$A$1001,$A121,$E$2:$E$1001),2)=0,"✓","Out of balance")))</f>
        <v/>
      </c>
      <c r="H121" s="0" t="str">
        <f aca="false">IF($C121="","",IFERROR(INDEX('Chart of Accounts'!$C$2:$C$57,MATCH($C121,'Chart of Accounts'!$A$2:$A$57,0)),""))</f>
        <v/>
      </c>
      <c r="I121" s="0" t="str">
        <f aca="false">IF($C121="","",IFERROR(INDEX('Chart of Accounts'!$B$2:$B$57,MATCH($C121,'Chart of Accounts'!$A$2:$A$57,0)),""))</f>
        <v/>
      </c>
    </row>
    <row r="122" customFormat="false" ht="15" hidden="false" customHeight="false" outlineLevel="0" collapsed="false">
      <c r="A122" s="22"/>
      <c r="B122" s="42"/>
      <c r="C122" s="22"/>
      <c r="D122" s="41"/>
      <c r="E122" s="41"/>
      <c r="F122" s="22"/>
      <c r="G122" s="43" t="str">
        <f aca="false">IF(AND($A122="",$C122="",$D122="",$E122=""),"",IF($A122="","Needs a JE #",IF(ROUND(SUMIF($A$2:$A$1001,$A122,$D$2:$D$1001)-SUMIF($A$2:$A$1001,$A122,$E$2:$E$1001),2)=0,"✓","Out of balance")))</f>
        <v/>
      </c>
      <c r="H122" s="0" t="str">
        <f aca="false">IF($C122="","",IFERROR(INDEX('Chart of Accounts'!$C$2:$C$57,MATCH($C122,'Chart of Accounts'!$A$2:$A$57,0)),""))</f>
        <v/>
      </c>
      <c r="I122" s="0" t="str">
        <f aca="false">IF($C122="","",IFERROR(INDEX('Chart of Accounts'!$B$2:$B$57,MATCH($C122,'Chart of Accounts'!$A$2:$A$57,0)),""))</f>
        <v/>
      </c>
    </row>
    <row r="123" customFormat="false" ht="15" hidden="false" customHeight="false" outlineLevel="0" collapsed="false">
      <c r="A123" s="22"/>
      <c r="B123" s="42"/>
      <c r="C123" s="22"/>
      <c r="D123" s="41"/>
      <c r="E123" s="41"/>
      <c r="F123" s="22"/>
      <c r="G123" s="43" t="str">
        <f aca="false">IF(AND($A123="",$C123="",$D123="",$E123=""),"",IF($A123="","Needs a JE #",IF(ROUND(SUMIF($A$2:$A$1001,$A123,$D$2:$D$1001)-SUMIF($A$2:$A$1001,$A123,$E$2:$E$1001),2)=0,"✓","Out of balance")))</f>
        <v/>
      </c>
      <c r="H123" s="0" t="str">
        <f aca="false">IF($C123="","",IFERROR(INDEX('Chart of Accounts'!$C$2:$C$57,MATCH($C123,'Chart of Accounts'!$A$2:$A$57,0)),""))</f>
        <v/>
      </c>
      <c r="I123" s="0" t="str">
        <f aca="false">IF($C123="","",IFERROR(INDEX('Chart of Accounts'!$B$2:$B$57,MATCH($C123,'Chart of Accounts'!$A$2:$A$57,0)),""))</f>
        <v/>
      </c>
    </row>
    <row r="124" customFormat="false" ht="15" hidden="false" customHeight="false" outlineLevel="0" collapsed="false">
      <c r="A124" s="22"/>
      <c r="B124" s="42"/>
      <c r="C124" s="22"/>
      <c r="D124" s="41"/>
      <c r="E124" s="41"/>
      <c r="F124" s="22"/>
      <c r="G124" s="43" t="str">
        <f aca="false">IF(AND($A124="",$C124="",$D124="",$E124=""),"",IF($A124="","Needs a JE #",IF(ROUND(SUMIF($A$2:$A$1001,$A124,$D$2:$D$1001)-SUMIF($A$2:$A$1001,$A124,$E$2:$E$1001),2)=0,"✓","Out of balance")))</f>
        <v/>
      </c>
      <c r="H124" s="0" t="str">
        <f aca="false">IF($C124="","",IFERROR(INDEX('Chart of Accounts'!$C$2:$C$57,MATCH($C124,'Chart of Accounts'!$A$2:$A$57,0)),""))</f>
        <v/>
      </c>
      <c r="I124" s="0" t="str">
        <f aca="false">IF($C124="","",IFERROR(INDEX('Chart of Accounts'!$B$2:$B$57,MATCH($C124,'Chart of Accounts'!$A$2:$A$57,0)),""))</f>
        <v/>
      </c>
    </row>
    <row r="125" customFormat="false" ht="15" hidden="false" customHeight="false" outlineLevel="0" collapsed="false">
      <c r="A125" s="22"/>
      <c r="B125" s="42"/>
      <c r="C125" s="22"/>
      <c r="D125" s="41"/>
      <c r="E125" s="41"/>
      <c r="F125" s="22"/>
      <c r="G125" s="43" t="str">
        <f aca="false">IF(AND($A125="",$C125="",$D125="",$E125=""),"",IF($A125="","Needs a JE #",IF(ROUND(SUMIF($A$2:$A$1001,$A125,$D$2:$D$1001)-SUMIF($A$2:$A$1001,$A125,$E$2:$E$1001),2)=0,"✓","Out of balance")))</f>
        <v/>
      </c>
      <c r="H125" s="0" t="str">
        <f aca="false">IF($C125="","",IFERROR(INDEX('Chart of Accounts'!$C$2:$C$57,MATCH($C125,'Chart of Accounts'!$A$2:$A$57,0)),""))</f>
        <v/>
      </c>
      <c r="I125" s="0" t="str">
        <f aca="false">IF($C125="","",IFERROR(INDEX('Chart of Accounts'!$B$2:$B$57,MATCH($C125,'Chart of Accounts'!$A$2:$A$57,0)),""))</f>
        <v/>
      </c>
    </row>
    <row r="126" customFormat="false" ht="15" hidden="false" customHeight="false" outlineLevel="0" collapsed="false">
      <c r="A126" s="22"/>
      <c r="B126" s="42"/>
      <c r="C126" s="22"/>
      <c r="D126" s="41"/>
      <c r="E126" s="41"/>
      <c r="F126" s="22"/>
      <c r="G126" s="43" t="str">
        <f aca="false">IF(AND($A126="",$C126="",$D126="",$E126=""),"",IF($A126="","Needs a JE #",IF(ROUND(SUMIF($A$2:$A$1001,$A126,$D$2:$D$1001)-SUMIF($A$2:$A$1001,$A126,$E$2:$E$1001),2)=0,"✓","Out of balance")))</f>
        <v/>
      </c>
      <c r="H126" s="0" t="str">
        <f aca="false">IF($C126="","",IFERROR(INDEX('Chart of Accounts'!$C$2:$C$57,MATCH($C126,'Chart of Accounts'!$A$2:$A$57,0)),""))</f>
        <v/>
      </c>
      <c r="I126" s="0" t="str">
        <f aca="false">IF($C126="","",IFERROR(INDEX('Chart of Accounts'!$B$2:$B$57,MATCH($C126,'Chart of Accounts'!$A$2:$A$57,0)),""))</f>
        <v/>
      </c>
    </row>
    <row r="127" customFormat="false" ht="15" hidden="false" customHeight="false" outlineLevel="0" collapsed="false">
      <c r="A127" s="22"/>
      <c r="B127" s="42"/>
      <c r="C127" s="22"/>
      <c r="D127" s="41"/>
      <c r="E127" s="41"/>
      <c r="F127" s="22"/>
      <c r="G127" s="43" t="str">
        <f aca="false">IF(AND($A127="",$C127="",$D127="",$E127=""),"",IF($A127="","Needs a JE #",IF(ROUND(SUMIF($A$2:$A$1001,$A127,$D$2:$D$1001)-SUMIF($A$2:$A$1001,$A127,$E$2:$E$1001),2)=0,"✓","Out of balance")))</f>
        <v/>
      </c>
      <c r="H127" s="0" t="str">
        <f aca="false">IF($C127="","",IFERROR(INDEX('Chart of Accounts'!$C$2:$C$57,MATCH($C127,'Chart of Accounts'!$A$2:$A$57,0)),""))</f>
        <v/>
      </c>
      <c r="I127" s="0" t="str">
        <f aca="false">IF($C127="","",IFERROR(INDEX('Chart of Accounts'!$B$2:$B$57,MATCH($C127,'Chart of Accounts'!$A$2:$A$57,0)),""))</f>
        <v/>
      </c>
    </row>
    <row r="128" customFormat="false" ht="15" hidden="false" customHeight="false" outlineLevel="0" collapsed="false">
      <c r="A128" s="22"/>
      <c r="B128" s="42"/>
      <c r="C128" s="22"/>
      <c r="D128" s="41"/>
      <c r="E128" s="41"/>
      <c r="F128" s="22"/>
      <c r="G128" s="43" t="str">
        <f aca="false">IF(AND($A128="",$C128="",$D128="",$E128=""),"",IF($A128="","Needs a JE #",IF(ROUND(SUMIF($A$2:$A$1001,$A128,$D$2:$D$1001)-SUMIF($A$2:$A$1001,$A128,$E$2:$E$1001),2)=0,"✓","Out of balance")))</f>
        <v/>
      </c>
      <c r="H128" s="0" t="str">
        <f aca="false">IF($C128="","",IFERROR(INDEX('Chart of Accounts'!$C$2:$C$57,MATCH($C128,'Chart of Accounts'!$A$2:$A$57,0)),""))</f>
        <v/>
      </c>
      <c r="I128" s="0" t="str">
        <f aca="false">IF($C128="","",IFERROR(INDEX('Chart of Accounts'!$B$2:$B$57,MATCH($C128,'Chart of Accounts'!$A$2:$A$57,0)),""))</f>
        <v/>
      </c>
    </row>
    <row r="129" customFormat="false" ht="15" hidden="false" customHeight="false" outlineLevel="0" collapsed="false">
      <c r="A129" s="22"/>
      <c r="B129" s="42"/>
      <c r="C129" s="22"/>
      <c r="D129" s="41"/>
      <c r="E129" s="41"/>
      <c r="F129" s="22"/>
      <c r="G129" s="43" t="str">
        <f aca="false">IF(AND($A129="",$C129="",$D129="",$E129=""),"",IF($A129="","Needs a JE #",IF(ROUND(SUMIF($A$2:$A$1001,$A129,$D$2:$D$1001)-SUMIF($A$2:$A$1001,$A129,$E$2:$E$1001),2)=0,"✓","Out of balance")))</f>
        <v/>
      </c>
      <c r="H129" s="0" t="str">
        <f aca="false">IF($C129="","",IFERROR(INDEX('Chart of Accounts'!$C$2:$C$57,MATCH($C129,'Chart of Accounts'!$A$2:$A$57,0)),""))</f>
        <v/>
      </c>
      <c r="I129" s="0" t="str">
        <f aca="false">IF($C129="","",IFERROR(INDEX('Chart of Accounts'!$B$2:$B$57,MATCH($C129,'Chart of Accounts'!$A$2:$A$57,0)),""))</f>
        <v/>
      </c>
    </row>
    <row r="130" customFormat="false" ht="15" hidden="false" customHeight="false" outlineLevel="0" collapsed="false">
      <c r="A130" s="22"/>
      <c r="B130" s="42"/>
      <c r="C130" s="22"/>
      <c r="D130" s="41"/>
      <c r="E130" s="41"/>
      <c r="F130" s="22"/>
      <c r="G130" s="43" t="str">
        <f aca="false">IF(AND($A130="",$C130="",$D130="",$E130=""),"",IF($A130="","Needs a JE #",IF(ROUND(SUMIF($A$2:$A$1001,$A130,$D$2:$D$1001)-SUMIF($A$2:$A$1001,$A130,$E$2:$E$1001),2)=0,"✓","Out of balance")))</f>
        <v/>
      </c>
      <c r="H130" s="0" t="str">
        <f aca="false">IF($C130="","",IFERROR(INDEX('Chart of Accounts'!$C$2:$C$57,MATCH($C130,'Chart of Accounts'!$A$2:$A$57,0)),""))</f>
        <v/>
      </c>
      <c r="I130" s="0" t="str">
        <f aca="false">IF($C130="","",IFERROR(INDEX('Chart of Accounts'!$B$2:$B$57,MATCH($C130,'Chart of Accounts'!$A$2:$A$57,0)),""))</f>
        <v/>
      </c>
    </row>
    <row r="131" customFormat="false" ht="15" hidden="false" customHeight="false" outlineLevel="0" collapsed="false">
      <c r="A131" s="22"/>
      <c r="B131" s="42"/>
      <c r="C131" s="22"/>
      <c r="D131" s="41"/>
      <c r="E131" s="41"/>
      <c r="F131" s="22"/>
      <c r="G131" s="43" t="str">
        <f aca="false">IF(AND($A131="",$C131="",$D131="",$E131=""),"",IF($A131="","Needs a JE #",IF(ROUND(SUMIF($A$2:$A$1001,$A131,$D$2:$D$1001)-SUMIF($A$2:$A$1001,$A131,$E$2:$E$1001),2)=0,"✓","Out of balance")))</f>
        <v/>
      </c>
      <c r="H131" s="0" t="str">
        <f aca="false">IF($C131="","",IFERROR(INDEX('Chart of Accounts'!$C$2:$C$57,MATCH($C131,'Chart of Accounts'!$A$2:$A$57,0)),""))</f>
        <v/>
      </c>
      <c r="I131" s="0" t="str">
        <f aca="false">IF($C131="","",IFERROR(INDEX('Chart of Accounts'!$B$2:$B$57,MATCH($C131,'Chart of Accounts'!$A$2:$A$57,0)),""))</f>
        <v/>
      </c>
    </row>
    <row r="132" customFormat="false" ht="15" hidden="false" customHeight="false" outlineLevel="0" collapsed="false">
      <c r="A132" s="22"/>
      <c r="B132" s="42"/>
      <c r="C132" s="22"/>
      <c r="D132" s="41"/>
      <c r="E132" s="41"/>
      <c r="F132" s="22"/>
      <c r="G132" s="43" t="str">
        <f aca="false">IF(AND($A132="",$C132="",$D132="",$E132=""),"",IF($A132="","Needs a JE #",IF(ROUND(SUMIF($A$2:$A$1001,$A132,$D$2:$D$1001)-SUMIF($A$2:$A$1001,$A132,$E$2:$E$1001),2)=0,"✓","Out of balance")))</f>
        <v/>
      </c>
      <c r="H132" s="0" t="str">
        <f aca="false">IF($C132="","",IFERROR(INDEX('Chart of Accounts'!$C$2:$C$57,MATCH($C132,'Chart of Accounts'!$A$2:$A$57,0)),""))</f>
        <v/>
      </c>
      <c r="I132" s="0" t="str">
        <f aca="false">IF($C132="","",IFERROR(INDEX('Chart of Accounts'!$B$2:$B$57,MATCH($C132,'Chart of Accounts'!$A$2:$A$57,0)),""))</f>
        <v/>
      </c>
    </row>
    <row r="133" customFormat="false" ht="15" hidden="false" customHeight="false" outlineLevel="0" collapsed="false">
      <c r="A133" s="22"/>
      <c r="B133" s="42"/>
      <c r="C133" s="22"/>
      <c r="D133" s="41"/>
      <c r="E133" s="41"/>
      <c r="F133" s="22"/>
      <c r="G133" s="43" t="str">
        <f aca="false">IF(AND($A133="",$C133="",$D133="",$E133=""),"",IF($A133="","Needs a JE #",IF(ROUND(SUMIF($A$2:$A$1001,$A133,$D$2:$D$1001)-SUMIF($A$2:$A$1001,$A133,$E$2:$E$1001),2)=0,"✓","Out of balance")))</f>
        <v/>
      </c>
      <c r="H133" s="0" t="str">
        <f aca="false">IF($C133="","",IFERROR(INDEX('Chart of Accounts'!$C$2:$C$57,MATCH($C133,'Chart of Accounts'!$A$2:$A$57,0)),""))</f>
        <v/>
      </c>
      <c r="I133" s="0" t="str">
        <f aca="false">IF($C133="","",IFERROR(INDEX('Chart of Accounts'!$B$2:$B$57,MATCH($C133,'Chart of Accounts'!$A$2:$A$57,0)),""))</f>
        <v/>
      </c>
    </row>
    <row r="134" customFormat="false" ht="15" hidden="false" customHeight="false" outlineLevel="0" collapsed="false">
      <c r="A134" s="22"/>
      <c r="B134" s="42"/>
      <c r="C134" s="22"/>
      <c r="D134" s="41"/>
      <c r="E134" s="41"/>
      <c r="F134" s="22"/>
      <c r="G134" s="43" t="str">
        <f aca="false">IF(AND($A134="",$C134="",$D134="",$E134=""),"",IF($A134="","Needs a JE #",IF(ROUND(SUMIF($A$2:$A$1001,$A134,$D$2:$D$1001)-SUMIF($A$2:$A$1001,$A134,$E$2:$E$1001),2)=0,"✓","Out of balance")))</f>
        <v/>
      </c>
      <c r="H134" s="0" t="str">
        <f aca="false">IF($C134="","",IFERROR(INDEX('Chart of Accounts'!$C$2:$C$57,MATCH($C134,'Chart of Accounts'!$A$2:$A$57,0)),""))</f>
        <v/>
      </c>
      <c r="I134" s="0" t="str">
        <f aca="false">IF($C134="","",IFERROR(INDEX('Chart of Accounts'!$B$2:$B$57,MATCH($C134,'Chart of Accounts'!$A$2:$A$57,0)),""))</f>
        <v/>
      </c>
    </row>
    <row r="135" customFormat="false" ht="15" hidden="false" customHeight="false" outlineLevel="0" collapsed="false">
      <c r="A135" s="22"/>
      <c r="B135" s="42"/>
      <c r="C135" s="22"/>
      <c r="D135" s="41"/>
      <c r="E135" s="41"/>
      <c r="F135" s="22"/>
      <c r="G135" s="43" t="str">
        <f aca="false">IF(AND($A135="",$C135="",$D135="",$E135=""),"",IF($A135="","Needs a JE #",IF(ROUND(SUMIF($A$2:$A$1001,$A135,$D$2:$D$1001)-SUMIF($A$2:$A$1001,$A135,$E$2:$E$1001),2)=0,"✓","Out of balance")))</f>
        <v/>
      </c>
      <c r="H135" s="0" t="str">
        <f aca="false">IF($C135="","",IFERROR(INDEX('Chart of Accounts'!$C$2:$C$57,MATCH($C135,'Chart of Accounts'!$A$2:$A$57,0)),""))</f>
        <v/>
      </c>
      <c r="I135" s="0" t="str">
        <f aca="false">IF($C135="","",IFERROR(INDEX('Chart of Accounts'!$B$2:$B$57,MATCH($C135,'Chart of Accounts'!$A$2:$A$57,0)),""))</f>
        <v/>
      </c>
    </row>
    <row r="136" customFormat="false" ht="15" hidden="false" customHeight="false" outlineLevel="0" collapsed="false">
      <c r="A136" s="22"/>
      <c r="B136" s="42"/>
      <c r="C136" s="22"/>
      <c r="D136" s="41"/>
      <c r="E136" s="41"/>
      <c r="F136" s="22"/>
      <c r="G136" s="43" t="str">
        <f aca="false">IF(AND($A136="",$C136="",$D136="",$E136=""),"",IF($A136="","Needs a JE #",IF(ROUND(SUMIF($A$2:$A$1001,$A136,$D$2:$D$1001)-SUMIF($A$2:$A$1001,$A136,$E$2:$E$1001),2)=0,"✓","Out of balance")))</f>
        <v/>
      </c>
      <c r="H136" s="0" t="str">
        <f aca="false">IF($C136="","",IFERROR(INDEX('Chart of Accounts'!$C$2:$C$57,MATCH($C136,'Chart of Accounts'!$A$2:$A$57,0)),""))</f>
        <v/>
      </c>
      <c r="I136" s="0" t="str">
        <f aca="false">IF($C136="","",IFERROR(INDEX('Chart of Accounts'!$B$2:$B$57,MATCH($C136,'Chart of Accounts'!$A$2:$A$57,0)),""))</f>
        <v/>
      </c>
    </row>
    <row r="137" customFormat="false" ht="15" hidden="false" customHeight="false" outlineLevel="0" collapsed="false">
      <c r="A137" s="22"/>
      <c r="B137" s="42"/>
      <c r="C137" s="22"/>
      <c r="D137" s="41"/>
      <c r="E137" s="41"/>
      <c r="F137" s="22"/>
      <c r="G137" s="43" t="str">
        <f aca="false">IF(AND($A137="",$C137="",$D137="",$E137=""),"",IF($A137="","Needs a JE #",IF(ROUND(SUMIF($A$2:$A$1001,$A137,$D$2:$D$1001)-SUMIF($A$2:$A$1001,$A137,$E$2:$E$1001),2)=0,"✓","Out of balance")))</f>
        <v/>
      </c>
      <c r="H137" s="0" t="str">
        <f aca="false">IF($C137="","",IFERROR(INDEX('Chart of Accounts'!$C$2:$C$57,MATCH($C137,'Chart of Accounts'!$A$2:$A$57,0)),""))</f>
        <v/>
      </c>
      <c r="I137" s="0" t="str">
        <f aca="false">IF($C137="","",IFERROR(INDEX('Chart of Accounts'!$B$2:$B$57,MATCH($C137,'Chart of Accounts'!$A$2:$A$57,0)),""))</f>
        <v/>
      </c>
    </row>
    <row r="138" customFormat="false" ht="15" hidden="false" customHeight="false" outlineLevel="0" collapsed="false">
      <c r="A138" s="22"/>
      <c r="B138" s="42"/>
      <c r="C138" s="22"/>
      <c r="D138" s="41"/>
      <c r="E138" s="41"/>
      <c r="F138" s="22"/>
      <c r="G138" s="43" t="str">
        <f aca="false">IF(AND($A138="",$C138="",$D138="",$E138=""),"",IF($A138="","Needs a JE #",IF(ROUND(SUMIF($A$2:$A$1001,$A138,$D$2:$D$1001)-SUMIF($A$2:$A$1001,$A138,$E$2:$E$1001),2)=0,"✓","Out of balance")))</f>
        <v/>
      </c>
      <c r="H138" s="0" t="str">
        <f aca="false">IF($C138="","",IFERROR(INDEX('Chart of Accounts'!$C$2:$C$57,MATCH($C138,'Chart of Accounts'!$A$2:$A$57,0)),""))</f>
        <v/>
      </c>
      <c r="I138" s="0" t="str">
        <f aca="false">IF($C138="","",IFERROR(INDEX('Chart of Accounts'!$B$2:$B$57,MATCH($C138,'Chart of Accounts'!$A$2:$A$57,0)),""))</f>
        <v/>
      </c>
    </row>
    <row r="139" customFormat="false" ht="15" hidden="false" customHeight="false" outlineLevel="0" collapsed="false">
      <c r="A139" s="22"/>
      <c r="B139" s="42"/>
      <c r="C139" s="22"/>
      <c r="D139" s="41"/>
      <c r="E139" s="41"/>
      <c r="F139" s="22"/>
      <c r="G139" s="43" t="str">
        <f aca="false">IF(AND($A139="",$C139="",$D139="",$E139=""),"",IF($A139="","Needs a JE #",IF(ROUND(SUMIF($A$2:$A$1001,$A139,$D$2:$D$1001)-SUMIF($A$2:$A$1001,$A139,$E$2:$E$1001),2)=0,"✓","Out of balance")))</f>
        <v/>
      </c>
      <c r="H139" s="0" t="str">
        <f aca="false">IF($C139="","",IFERROR(INDEX('Chart of Accounts'!$C$2:$C$57,MATCH($C139,'Chart of Accounts'!$A$2:$A$57,0)),""))</f>
        <v/>
      </c>
      <c r="I139" s="0" t="str">
        <f aca="false">IF($C139="","",IFERROR(INDEX('Chart of Accounts'!$B$2:$B$57,MATCH($C139,'Chart of Accounts'!$A$2:$A$57,0)),""))</f>
        <v/>
      </c>
    </row>
    <row r="140" customFormat="false" ht="15" hidden="false" customHeight="false" outlineLevel="0" collapsed="false">
      <c r="A140" s="22"/>
      <c r="B140" s="42"/>
      <c r="C140" s="22"/>
      <c r="D140" s="41"/>
      <c r="E140" s="41"/>
      <c r="F140" s="22"/>
      <c r="G140" s="43" t="str">
        <f aca="false">IF(AND($A140="",$C140="",$D140="",$E140=""),"",IF($A140="","Needs a JE #",IF(ROUND(SUMIF($A$2:$A$1001,$A140,$D$2:$D$1001)-SUMIF($A$2:$A$1001,$A140,$E$2:$E$1001),2)=0,"✓","Out of balance")))</f>
        <v/>
      </c>
      <c r="H140" s="0" t="str">
        <f aca="false">IF($C140="","",IFERROR(INDEX('Chart of Accounts'!$C$2:$C$57,MATCH($C140,'Chart of Accounts'!$A$2:$A$57,0)),""))</f>
        <v/>
      </c>
      <c r="I140" s="0" t="str">
        <f aca="false">IF($C140="","",IFERROR(INDEX('Chart of Accounts'!$B$2:$B$57,MATCH($C140,'Chart of Accounts'!$A$2:$A$57,0)),""))</f>
        <v/>
      </c>
    </row>
    <row r="141" customFormat="false" ht="15" hidden="false" customHeight="false" outlineLevel="0" collapsed="false">
      <c r="A141" s="22"/>
      <c r="B141" s="42"/>
      <c r="C141" s="22"/>
      <c r="D141" s="41"/>
      <c r="E141" s="41"/>
      <c r="F141" s="22"/>
      <c r="G141" s="43" t="str">
        <f aca="false">IF(AND($A141="",$C141="",$D141="",$E141=""),"",IF($A141="","Needs a JE #",IF(ROUND(SUMIF($A$2:$A$1001,$A141,$D$2:$D$1001)-SUMIF($A$2:$A$1001,$A141,$E$2:$E$1001),2)=0,"✓","Out of balance")))</f>
        <v/>
      </c>
      <c r="H141" s="0" t="str">
        <f aca="false">IF($C141="","",IFERROR(INDEX('Chart of Accounts'!$C$2:$C$57,MATCH($C141,'Chart of Accounts'!$A$2:$A$57,0)),""))</f>
        <v/>
      </c>
      <c r="I141" s="0" t="str">
        <f aca="false">IF($C141="","",IFERROR(INDEX('Chart of Accounts'!$B$2:$B$57,MATCH($C141,'Chart of Accounts'!$A$2:$A$57,0)),""))</f>
        <v/>
      </c>
    </row>
    <row r="142" customFormat="false" ht="15" hidden="false" customHeight="false" outlineLevel="0" collapsed="false">
      <c r="A142" s="22"/>
      <c r="B142" s="42"/>
      <c r="C142" s="22"/>
      <c r="D142" s="41"/>
      <c r="E142" s="41"/>
      <c r="F142" s="22"/>
      <c r="G142" s="43" t="str">
        <f aca="false">IF(AND($A142="",$C142="",$D142="",$E142=""),"",IF($A142="","Needs a JE #",IF(ROUND(SUMIF($A$2:$A$1001,$A142,$D$2:$D$1001)-SUMIF($A$2:$A$1001,$A142,$E$2:$E$1001),2)=0,"✓","Out of balance")))</f>
        <v/>
      </c>
      <c r="H142" s="0" t="str">
        <f aca="false">IF($C142="","",IFERROR(INDEX('Chart of Accounts'!$C$2:$C$57,MATCH($C142,'Chart of Accounts'!$A$2:$A$57,0)),""))</f>
        <v/>
      </c>
      <c r="I142" s="0" t="str">
        <f aca="false">IF($C142="","",IFERROR(INDEX('Chart of Accounts'!$B$2:$B$57,MATCH($C142,'Chart of Accounts'!$A$2:$A$57,0)),""))</f>
        <v/>
      </c>
    </row>
    <row r="143" customFormat="false" ht="15" hidden="false" customHeight="false" outlineLevel="0" collapsed="false">
      <c r="A143" s="22"/>
      <c r="B143" s="42"/>
      <c r="C143" s="22"/>
      <c r="D143" s="41"/>
      <c r="E143" s="41"/>
      <c r="F143" s="22"/>
      <c r="G143" s="43" t="str">
        <f aca="false">IF(AND($A143="",$C143="",$D143="",$E143=""),"",IF($A143="","Needs a JE #",IF(ROUND(SUMIF($A$2:$A$1001,$A143,$D$2:$D$1001)-SUMIF($A$2:$A$1001,$A143,$E$2:$E$1001),2)=0,"✓","Out of balance")))</f>
        <v/>
      </c>
      <c r="H143" s="0" t="str">
        <f aca="false">IF($C143="","",IFERROR(INDEX('Chart of Accounts'!$C$2:$C$57,MATCH($C143,'Chart of Accounts'!$A$2:$A$57,0)),""))</f>
        <v/>
      </c>
      <c r="I143" s="0" t="str">
        <f aca="false">IF($C143="","",IFERROR(INDEX('Chart of Accounts'!$B$2:$B$57,MATCH($C143,'Chart of Accounts'!$A$2:$A$57,0)),""))</f>
        <v/>
      </c>
    </row>
    <row r="144" customFormat="false" ht="15" hidden="false" customHeight="false" outlineLevel="0" collapsed="false">
      <c r="A144" s="22"/>
      <c r="B144" s="42"/>
      <c r="C144" s="22"/>
      <c r="D144" s="41"/>
      <c r="E144" s="41"/>
      <c r="F144" s="22"/>
      <c r="G144" s="43" t="str">
        <f aca="false">IF(AND($A144="",$C144="",$D144="",$E144=""),"",IF($A144="","Needs a JE #",IF(ROUND(SUMIF($A$2:$A$1001,$A144,$D$2:$D$1001)-SUMIF($A$2:$A$1001,$A144,$E$2:$E$1001),2)=0,"✓","Out of balance")))</f>
        <v/>
      </c>
      <c r="H144" s="0" t="str">
        <f aca="false">IF($C144="","",IFERROR(INDEX('Chart of Accounts'!$C$2:$C$57,MATCH($C144,'Chart of Accounts'!$A$2:$A$57,0)),""))</f>
        <v/>
      </c>
      <c r="I144" s="0" t="str">
        <f aca="false">IF($C144="","",IFERROR(INDEX('Chart of Accounts'!$B$2:$B$57,MATCH($C144,'Chart of Accounts'!$A$2:$A$57,0)),""))</f>
        <v/>
      </c>
    </row>
    <row r="145" customFormat="false" ht="15" hidden="false" customHeight="false" outlineLevel="0" collapsed="false">
      <c r="A145" s="22"/>
      <c r="B145" s="42"/>
      <c r="C145" s="22"/>
      <c r="D145" s="41"/>
      <c r="E145" s="41"/>
      <c r="F145" s="22"/>
      <c r="G145" s="43" t="str">
        <f aca="false">IF(AND($A145="",$C145="",$D145="",$E145=""),"",IF($A145="","Needs a JE #",IF(ROUND(SUMIF($A$2:$A$1001,$A145,$D$2:$D$1001)-SUMIF($A$2:$A$1001,$A145,$E$2:$E$1001),2)=0,"✓","Out of balance")))</f>
        <v/>
      </c>
      <c r="H145" s="0" t="str">
        <f aca="false">IF($C145="","",IFERROR(INDEX('Chart of Accounts'!$C$2:$C$57,MATCH($C145,'Chart of Accounts'!$A$2:$A$57,0)),""))</f>
        <v/>
      </c>
      <c r="I145" s="0" t="str">
        <f aca="false">IF($C145="","",IFERROR(INDEX('Chart of Accounts'!$B$2:$B$57,MATCH($C145,'Chart of Accounts'!$A$2:$A$57,0)),""))</f>
        <v/>
      </c>
    </row>
    <row r="146" customFormat="false" ht="15" hidden="false" customHeight="false" outlineLevel="0" collapsed="false">
      <c r="A146" s="22"/>
      <c r="B146" s="42"/>
      <c r="C146" s="22"/>
      <c r="D146" s="41"/>
      <c r="E146" s="41"/>
      <c r="F146" s="22"/>
      <c r="G146" s="43" t="str">
        <f aca="false">IF(AND($A146="",$C146="",$D146="",$E146=""),"",IF($A146="","Needs a JE #",IF(ROUND(SUMIF($A$2:$A$1001,$A146,$D$2:$D$1001)-SUMIF($A$2:$A$1001,$A146,$E$2:$E$1001),2)=0,"✓","Out of balance")))</f>
        <v/>
      </c>
      <c r="H146" s="0" t="str">
        <f aca="false">IF($C146="","",IFERROR(INDEX('Chart of Accounts'!$C$2:$C$57,MATCH($C146,'Chart of Accounts'!$A$2:$A$57,0)),""))</f>
        <v/>
      </c>
      <c r="I146" s="0" t="str">
        <f aca="false">IF($C146="","",IFERROR(INDEX('Chart of Accounts'!$B$2:$B$57,MATCH($C146,'Chart of Accounts'!$A$2:$A$57,0)),""))</f>
        <v/>
      </c>
    </row>
    <row r="147" customFormat="false" ht="15" hidden="false" customHeight="false" outlineLevel="0" collapsed="false">
      <c r="A147" s="22"/>
      <c r="B147" s="42"/>
      <c r="C147" s="22"/>
      <c r="D147" s="41"/>
      <c r="E147" s="41"/>
      <c r="F147" s="22"/>
      <c r="G147" s="43" t="str">
        <f aca="false">IF(AND($A147="",$C147="",$D147="",$E147=""),"",IF($A147="","Needs a JE #",IF(ROUND(SUMIF($A$2:$A$1001,$A147,$D$2:$D$1001)-SUMIF($A$2:$A$1001,$A147,$E$2:$E$1001),2)=0,"✓","Out of balance")))</f>
        <v/>
      </c>
      <c r="H147" s="0" t="str">
        <f aca="false">IF($C147="","",IFERROR(INDEX('Chart of Accounts'!$C$2:$C$57,MATCH($C147,'Chart of Accounts'!$A$2:$A$57,0)),""))</f>
        <v/>
      </c>
      <c r="I147" s="0" t="str">
        <f aca="false">IF($C147="","",IFERROR(INDEX('Chart of Accounts'!$B$2:$B$57,MATCH($C147,'Chart of Accounts'!$A$2:$A$57,0)),""))</f>
        <v/>
      </c>
    </row>
    <row r="148" customFormat="false" ht="15" hidden="false" customHeight="false" outlineLevel="0" collapsed="false">
      <c r="A148" s="22"/>
      <c r="B148" s="42"/>
      <c r="C148" s="22"/>
      <c r="D148" s="41"/>
      <c r="E148" s="41"/>
      <c r="F148" s="22"/>
      <c r="G148" s="43" t="str">
        <f aca="false">IF(AND($A148="",$C148="",$D148="",$E148=""),"",IF($A148="","Needs a JE #",IF(ROUND(SUMIF($A$2:$A$1001,$A148,$D$2:$D$1001)-SUMIF($A$2:$A$1001,$A148,$E$2:$E$1001),2)=0,"✓","Out of balance")))</f>
        <v/>
      </c>
      <c r="H148" s="0" t="str">
        <f aca="false">IF($C148="","",IFERROR(INDEX('Chart of Accounts'!$C$2:$C$57,MATCH($C148,'Chart of Accounts'!$A$2:$A$57,0)),""))</f>
        <v/>
      </c>
      <c r="I148" s="0" t="str">
        <f aca="false">IF($C148="","",IFERROR(INDEX('Chart of Accounts'!$B$2:$B$57,MATCH($C148,'Chart of Accounts'!$A$2:$A$57,0)),""))</f>
        <v/>
      </c>
    </row>
    <row r="149" customFormat="false" ht="15" hidden="false" customHeight="false" outlineLevel="0" collapsed="false">
      <c r="A149" s="22"/>
      <c r="B149" s="42"/>
      <c r="C149" s="22"/>
      <c r="D149" s="41"/>
      <c r="E149" s="41"/>
      <c r="F149" s="22"/>
      <c r="G149" s="43" t="str">
        <f aca="false">IF(AND($A149="",$C149="",$D149="",$E149=""),"",IF($A149="","Needs a JE #",IF(ROUND(SUMIF($A$2:$A$1001,$A149,$D$2:$D$1001)-SUMIF($A$2:$A$1001,$A149,$E$2:$E$1001),2)=0,"✓","Out of balance")))</f>
        <v/>
      </c>
      <c r="H149" s="0" t="str">
        <f aca="false">IF($C149="","",IFERROR(INDEX('Chart of Accounts'!$C$2:$C$57,MATCH($C149,'Chart of Accounts'!$A$2:$A$57,0)),""))</f>
        <v/>
      </c>
      <c r="I149" s="0" t="str">
        <f aca="false">IF($C149="","",IFERROR(INDEX('Chart of Accounts'!$B$2:$B$57,MATCH($C149,'Chart of Accounts'!$A$2:$A$57,0)),""))</f>
        <v/>
      </c>
    </row>
    <row r="150" customFormat="false" ht="15" hidden="false" customHeight="false" outlineLevel="0" collapsed="false">
      <c r="A150" s="22"/>
      <c r="B150" s="42"/>
      <c r="C150" s="22"/>
      <c r="D150" s="41"/>
      <c r="E150" s="41"/>
      <c r="F150" s="22"/>
      <c r="G150" s="43" t="str">
        <f aca="false">IF(AND($A150="",$C150="",$D150="",$E150=""),"",IF($A150="","Needs a JE #",IF(ROUND(SUMIF($A$2:$A$1001,$A150,$D$2:$D$1001)-SUMIF($A$2:$A$1001,$A150,$E$2:$E$1001),2)=0,"✓","Out of balance")))</f>
        <v/>
      </c>
      <c r="H150" s="0" t="str">
        <f aca="false">IF($C150="","",IFERROR(INDEX('Chart of Accounts'!$C$2:$C$57,MATCH($C150,'Chart of Accounts'!$A$2:$A$57,0)),""))</f>
        <v/>
      </c>
      <c r="I150" s="0" t="str">
        <f aca="false">IF($C150="","",IFERROR(INDEX('Chart of Accounts'!$B$2:$B$57,MATCH($C150,'Chart of Accounts'!$A$2:$A$57,0)),""))</f>
        <v/>
      </c>
    </row>
    <row r="151" customFormat="false" ht="15" hidden="false" customHeight="false" outlineLevel="0" collapsed="false">
      <c r="A151" s="22"/>
      <c r="B151" s="42"/>
      <c r="C151" s="22"/>
      <c r="D151" s="41"/>
      <c r="E151" s="41"/>
      <c r="F151" s="22"/>
      <c r="G151" s="43" t="str">
        <f aca="false">IF(AND($A151="",$C151="",$D151="",$E151=""),"",IF($A151="","Needs a JE #",IF(ROUND(SUMIF($A$2:$A$1001,$A151,$D$2:$D$1001)-SUMIF($A$2:$A$1001,$A151,$E$2:$E$1001),2)=0,"✓","Out of balance")))</f>
        <v/>
      </c>
      <c r="H151" s="0" t="str">
        <f aca="false">IF($C151="","",IFERROR(INDEX('Chart of Accounts'!$C$2:$C$57,MATCH($C151,'Chart of Accounts'!$A$2:$A$57,0)),""))</f>
        <v/>
      </c>
      <c r="I151" s="0" t="str">
        <f aca="false">IF($C151="","",IFERROR(INDEX('Chart of Accounts'!$B$2:$B$57,MATCH($C151,'Chart of Accounts'!$A$2:$A$57,0)),""))</f>
        <v/>
      </c>
    </row>
    <row r="152" customFormat="false" ht="15" hidden="false" customHeight="false" outlineLevel="0" collapsed="false">
      <c r="A152" s="22"/>
      <c r="B152" s="42"/>
      <c r="C152" s="22"/>
      <c r="D152" s="41"/>
      <c r="E152" s="41"/>
      <c r="F152" s="22"/>
      <c r="G152" s="43" t="str">
        <f aca="false">IF(AND($A152="",$C152="",$D152="",$E152=""),"",IF($A152="","Needs a JE #",IF(ROUND(SUMIF($A$2:$A$1001,$A152,$D$2:$D$1001)-SUMIF($A$2:$A$1001,$A152,$E$2:$E$1001),2)=0,"✓","Out of balance")))</f>
        <v/>
      </c>
      <c r="H152" s="0" t="str">
        <f aca="false">IF($C152="","",IFERROR(INDEX('Chart of Accounts'!$C$2:$C$57,MATCH($C152,'Chart of Accounts'!$A$2:$A$57,0)),""))</f>
        <v/>
      </c>
      <c r="I152" s="0" t="str">
        <f aca="false">IF($C152="","",IFERROR(INDEX('Chart of Accounts'!$B$2:$B$57,MATCH($C152,'Chart of Accounts'!$A$2:$A$57,0)),""))</f>
        <v/>
      </c>
    </row>
    <row r="153" customFormat="false" ht="15" hidden="false" customHeight="false" outlineLevel="0" collapsed="false">
      <c r="A153" s="22"/>
      <c r="B153" s="42"/>
      <c r="C153" s="22"/>
      <c r="D153" s="41"/>
      <c r="E153" s="41"/>
      <c r="F153" s="22"/>
      <c r="G153" s="43" t="str">
        <f aca="false">IF(AND($A153="",$C153="",$D153="",$E153=""),"",IF($A153="","Needs a JE #",IF(ROUND(SUMIF($A$2:$A$1001,$A153,$D$2:$D$1001)-SUMIF($A$2:$A$1001,$A153,$E$2:$E$1001),2)=0,"✓","Out of balance")))</f>
        <v/>
      </c>
      <c r="H153" s="0" t="str">
        <f aca="false">IF($C153="","",IFERROR(INDEX('Chart of Accounts'!$C$2:$C$57,MATCH($C153,'Chart of Accounts'!$A$2:$A$57,0)),""))</f>
        <v/>
      </c>
      <c r="I153" s="0" t="str">
        <f aca="false">IF($C153="","",IFERROR(INDEX('Chart of Accounts'!$B$2:$B$57,MATCH($C153,'Chart of Accounts'!$A$2:$A$57,0)),""))</f>
        <v/>
      </c>
    </row>
    <row r="154" customFormat="false" ht="15" hidden="false" customHeight="false" outlineLevel="0" collapsed="false">
      <c r="A154" s="22"/>
      <c r="B154" s="42"/>
      <c r="C154" s="22"/>
      <c r="D154" s="41"/>
      <c r="E154" s="41"/>
      <c r="F154" s="22"/>
      <c r="G154" s="43" t="str">
        <f aca="false">IF(AND($A154="",$C154="",$D154="",$E154=""),"",IF($A154="","Needs a JE #",IF(ROUND(SUMIF($A$2:$A$1001,$A154,$D$2:$D$1001)-SUMIF($A$2:$A$1001,$A154,$E$2:$E$1001),2)=0,"✓","Out of balance")))</f>
        <v/>
      </c>
      <c r="H154" s="0" t="str">
        <f aca="false">IF($C154="","",IFERROR(INDEX('Chart of Accounts'!$C$2:$C$57,MATCH($C154,'Chart of Accounts'!$A$2:$A$57,0)),""))</f>
        <v/>
      </c>
      <c r="I154" s="0" t="str">
        <f aca="false">IF($C154="","",IFERROR(INDEX('Chart of Accounts'!$B$2:$B$57,MATCH($C154,'Chart of Accounts'!$A$2:$A$57,0)),""))</f>
        <v/>
      </c>
    </row>
    <row r="155" customFormat="false" ht="15" hidden="false" customHeight="false" outlineLevel="0" collapsed="false">
      <c r="A155" s="22"/>
      <c r="B155" s="42"/>
      <c r="C155" s="22"/>
      <c r="D155" s="41"/>
      <c r="E155" s="41"/>
      <c r="F155" s="22"/>
      <c r="G155" s="43" t="str">
        <f aca="false">IF(AND($A155="",$C155="",$D155="",$E155=""),"",IF($A155="","Needs a JE #",IF(ROUND(SUMIF($A$2:$A$1001,$A155,$D$2:$D$1001)-SUMIF($A$2:$A$1001,$A155,$E$2:$E$1001),2)=0,"✓","Out of balance")))</f>
        <v/>
      </c>
      <c r="H155" s="0" t="str">
        <f aca="false">IF($C155="","",IFERROR(INDEX('Chart of Accounts'!$C$2:$C$57,MATCH($C155,'Chart of Accounts'!$A$2:$A$57,0)),""))</f>
        <v/>
      </c>
      <c r="I155" s="0" t="str">
        <f aca="false">IF($C155="","",IFERROR(INDEX('Chart of Accounts'!$B$2:$B$57,MATCH($C155,'Chart of Accounts'!$A$2:$A$57,0)),""))</f>
        <v/>
      </c>
    </row>
    <row r="156" customFormat="false" ht="15" hidden="false" customHeight="false" outlineLevel="0" collapsed="false">
      <c r="A156" s="22"/>
      <c r="B156" s="42"/>
      <c r="C156" s="22"/>
      <c r="D156" s="41"/>
      <c r="E156" s="41"/>
      <c r="F156" s="22"/>
      <c r="G156" s="43" t="str">
        <f aca="false">IF(AND($A156="",$C156="",$D156="",$E156=""),"",IF($A156="","Needs a JE #",IF(ROUND(SUMIF($A$2:$A$1001,$A156,$D$2:$D$1001)-SUMIF($A$2:$A$1001,$A156,$E$2:$E$1001),2)=0,"✓","Out of balance")))</f>
        <v/>
      </c>
      <c r="H156" s="0" t="str">
        <f aca="false">IF($C156="","",IFERROR(INDEX('Chart of Accounts'!$C$2:$C$57,MATCH($C156,'Chart of Accounts'!$A$2:$A$57,0)),""))</f>
        <v/>
      </c>
      <c r="I156" s="0" t="str">
        <f aca="false">IF($C156="","",IFERROR(INDEX('Chart of Accounts'!$B$2:$B$57,MATCH($C156,'Chart of Accounts'!$A$2:$A$57,0)),""))</f>
        <v/>
      </c>
    </row>
    <row r="157" customFormat="false" ht="15" hidden="false" customHeight="false" outlineLevel="0" collapsed="false">
      <c r="A157" s="22"/>
      <c r="B157" s="42"/>
      <c r="C157" s="22"/>
      <c r="D157" s="41"/>
      <c r="E157" s="41"/>
      <c r="F157" s="22"/>
      <c r="G157" s="43" t="str">
        <f aca="false">IF(AND($A157="",$C157="",$D157="",$E157=""),"",IF($A157="","Needs a JE #",IF(ROUND(SUMIF($A$2:$A$1001,$A157,$D$2:$D$1001)-SUMIF($A$2:$A$1001,$A157,$E$2:$E$1001),2)=0,"✓","Out of balance")))</f>
        <v/>
      </c>
      <c r="H157" s="0" t="str">
        <f aca="false">IF($C157="","",IFERROR(INDEX('Chart of Accounts'!$C$2:$C$57,MATCH($C157,'Chart of Accounts'!$A$2:$A$57,0)),""))</f>
        <v/>
      </c>
      <c r="I157" s="0" t="str">
        <f aca="false">IF($C157="","",IFERROR(INDEX('Chart of Accounts'!$B$2:$B$57,MATCH($C157,'Chart of Accounts'!$A$2:$A$57,0)),""))</f>
        <v/>
      </c>
    </row>
    <row r="158" customFormat="false" ht="15" hidden="false" customHeight="false" outlineLevel="0" collapsed="false">
      <c r="A158" s="22"/>
      <c r="B158" s="42"/>
      <c r="C158" s="22"/>
      <c r="D158" s="41"/>
      <c r="E158" s="41"/>
      <c r="F158" s="22"/>
      <c r="G158" s="43" t="str">
        <f aca="false">IF(AND($A158="",$C158="",$D158="",$E158=""),"",IF($A158="","Needs a JE #",IF(ROUND(SUMIF($A$2:$A$1001,$A158,$D$2:$D$1001)-SUMIF($A$2:$A$1001,$A158,$E$2:$E$1001),2)=0,"✓","Out of balance")))</f>
        <v/>
      </c>
      <c r="H158" s="0" t="str">
        <f aca="false">IF($C158="","",IFERROR(INDEX('Chart of Accounts'!$C$2:$C$57,MATCH($C158,'Chart of Accounts'!$A$2:$A$57,0)),""))</f>
        <v/>
      </c>
      <c r="I158" s="0" t="str">
        <f aca="false">IF($C158="","",IFERROR(INDEX('Chart of Accounts'!$B$2:$B$57,MATCH($C158,'Chart of Accounts'!$A$2:$A$57,0)),""))</f>
        <v/>
      </c>
    </row>
    <row r="159" customFormat="false" ht="15" hidden="false" customHeight="false" outlineLevel="0" collapsed="false">
      <c r="A159" s="22"/>
      <c r="B159" s="42"/>
      <c r="C159" s="22"/>
      <c r="D159" s="41"/>
      <c r="E159" s="41"/>
      <c r="F159" s="22"/>
      <c r="G159" s="43" t="str">
        <f aca="false">IF(AND($A159="",$C159="",$D159="",$E159=""),"",IF($A159="","Needs a JE #",IF(ROUND(SUMIF($A$2:$A$1001,$A159,$D$2:$D$1001)-SUMIF($A$2:$A$1001,$A159,$E$2:$E$1001),2)=0,"✓","Out of balance")))</f>
        <v/>
      </c>
      <c r="H159" s="0" t="str">
        <f aca="false">IF($C159="","",IFERROR(INDEX('Chart of Accounts'!$C$2:$C$57,MATCH($C159,'Chart of Accounts'!$A$2:$A$57,0)),""))</f>
        <v/>
      </c>
      <c r="I159" s="0" t="str">
        <f aca="false">IF($C159="","",IFERROR(INDEX('Chart of Accounts'!$B$2:$B$57,MATCH($C159,'Chart of Accounts'!$A$2:$A$57,0)),""))</f>
        <v/>
      </c>
    </row>
    <row r="160" customFormat="false" ht="15" hidden="false" customHeight="false" outlineLevel="0" collapsed="false">
      <c r="A160" s="22"/>
      <c r="B160" s="42"/>
      <c r="C160" s="22"/>
      <c r="D160" s="41"/>
      <c r="E160" s="41"/>
      <c r="F160" s="22"/>
      <c r="G160" s="43" t="str">
        <f aca="false">IF(AND($A160="",$C160="",$D160="",$E160=""),"",IF($A160="","Needs a JE #",IF(ROUND(SUMIF($A$2:$A$1001,$A160,$D$2:$D$1001)-SUMIF($A$2:$A$1001,$A160,$E$2:$E$1001),2)=0,"✓","Out of balance")))</f>
        <v/>
      </c>
      <c r="H160" s="0" t="str">
        <f aca="false">IF($C160="","",IFERROR(INDEX('Chart of Accounts'!$C$2:$C$57,MATCH($C160,'Chart of Accounts'!$A$2:$A$57,0)),""))</f>
        <v/>
      </c>
      <c r="I160" s="0" t="str">
        <f aca="false">IF($C160="","",IFERROR(INDEX('Chart of Accounts'!$B$2:$B$57,MATCH($C160,'Chart of Accounts'!$A$2:$A$57,0)),""))</f>
        <v/>
      </c>
    </row>
    <row r="161" customFormat="false" ht="15" hidden="false" customHeight="false" outlineLevel="0" collapsed="false">
      <c r="A161" s="22"/>
      <c r="B161" s="42"/>
      <c r="C161" s="22"/>
      <c r="D161" s="41"/>
      <c r="E161" s="41"/>
      <c r="F161" s="22"/>
      <c r="G161" s="43" t="str">
        <f aca="false">IF(AND($A161="",$C161="",$D161="",$E161=""),"",IF($A161="","Needs a JE #",IF(ROUND(SUMIF($A$2:$A$1001,$A161,$D$2:$D$1001)-SUMIF($A$2:$A$1001,$A161,$E$2:$E$1001),2)=0,"✓","Out of balance")))</f>
        <v/>
      </c>
      <c r="H161" s="0" t="str">
        <f aca="false">IF($C161="","",IFERROR(INDEX('Chart of Accounts'!$C$2:$C$57,MATCH($C161,'Chart of Accounts'!$A$2:$A$57,0)),""))</f>
        <v/>
      </c>
      <c r="I161" s="0" t="str">
        <f aca="false">IF($C161="","",IFERROR(INDEX('Chart of Accounts'!$B$2:$B$57,MATCH($C161,'Chart of Accounts'!$A$2:$A$57,0)),""))</f>
        <v/>
      </c>
    </row>
    <row r="162" customFormat="false" ht="15" hidden="false" customHeight="false" outlineLevel="0" collapsed="false">
      <c r="A162" s="22"/>
      <c r="B162" s="42"/>
      <c r="C162" s="22"/>
      <c r="D162" s="41"/>
      <c r="E162" s="41"/>
      <c r="F162" s="22"/>
      <c r="G162" s="43" t="str">
        <f aca="false">IF(AND($A162="",$C162="",$D162="",$E162=""),"",IF($A162="","Needs a JE #",IF(ROUND(SUMIF($A$2:$A$1001,$A162,$D$2:$D$1001)-SUMIF($A$2:$A$1001,$A162,$E$2:$E$1001),2)=0,"✓","Out of balance")))</f>
        <v/>
      </c>
      <c r="H162" s="0" t="str">
        <f aca="false">IF($C162="","",IFERROR(INDEX('Chart of Accounts'!$C$2:$C$57,MATCH($C162,'Chart of Accounts'!$A$2:$A$57,0)),""))</f>
        <v/>
      </c>
      <c r="I162" s="0" t="str">
        <f aca="false">IF($C162="","",IFERROR(INDEX('Chart of Accounts'!$B$2:$B$57,MATCH($C162,'Chart of Accounts'!$A$2:$A$57,0)),""))</f>
        <v/>
      </c>
    </row>
    <row r="163" customFormat="false" ht="15" hidden="false" customHeight="false" outlineLevel="0" collapsed="false">
      <c r="A163" s="22"/>
      <c r="B163" s="42"/>
      <c r="C163" s="22"/>
      <c r="D163" s="41"/>
      <c r="E163" s="41"/>
      <c r="F163" s="22"/>
      <c r="G163" s="43" t="str">
        <f aca="false">IF(AND($A163="",$C163="",$D163="",$E163=""),"",IF($A163="","Needs a JE #",IF(ROUND(SUMIF($A$2:$A$1001,$A163,$D$2:$D$1001)-SUMIF($A$2:$A$1001,$A163,$E$2:$E$1001),2)=0,"✓","Out of balance")))</f>
        <v/>
      </c>
      <c r="H163" s="0" t="str">
        <f aca="false">IF($C163="","",IFERROR(INDEX('Chart of Accounts'!$C$2:$C$57,MATCH($C163,'Chart of Accounts'!$A$2:$A$57,0)),""))</f>
        <v/>
      </c>
      <c r="I163" s="0" t="str">
        <f aca="false">IF($C163="","",IFERROR(INDEX('Chart of Accounts'!$B$2:$B$57,MATCH($C163,'Chart of Accounts'!$A$2:$A$57,0)),""))</f>
        <v/>
      </c>
    </row>
    <row r="164" customFormat="false" ht="15" hidden="false" customHeight="false" outlineLevel="0" collapsed="false">
      <c r="A164" s="22"/>
      <c r="B164" s="42"/>
      <c r="C164" s="22"/>
      <c r="D164" s="41"/>
      <c r="E164" s="41"/>
      <c r="F164" s="22"/>
      <c r="G164" s="43" t="str">
        <f aca="false">IF(AND($A164="",$C164="",$D164="",$E164=""),"",IF($A164="","Needs a JE #",IF(ROUND(SUMIF($A$2:$A$1001,$A164,$D$2:$D$1001)-SUMIF($A$2:$A$1001,$A164,$E$2:$E$1001),2)=0,"✓","Out of balance")))</f>
        <v/>
      </c>
      <c r="H164" s="0" t="str">
        <f aca="false">IF($C164="","",IFERROR(INDEX('Chart of Accounts'!$C$2:$C$57,MATCH($C164,'Chart of Accounts'!$A$2:$A$57,0)),""))</f>
        <v/>
      </c>
      <c r="I164" s="0" t="str">
        <f aca="false">IF($C164="","",IFERROR(INDEX('Chart of Accounts'!$B$2:$B$57,MATCH($C164,'Chart of Accounts'!$A$2:$A$57,0)),""))</f>
        <v/>
      </c>
    </row>
    <row r="165" customFormat="false" ht="15" hidden="false" customHeight="false" outlineLevel="0" collapsed="false">
      <c r="A165" s="22"/>
      <c r="B165" s="42"/>
      <c r="C165" s="22"/>
      <c r="D165" s="41"/>
      <c r="E165" s="41"/>
      <c r="F165" s="22"/>
      <c r="G165" s="43" t="str">
        <f aca="false">IF(AND($A165="",$C165="",$D165="",$E165=""),"",IF($A165="","Needs a JE #",IF(ROUND(SUMIF($A$2:$A$1001,$A165,$D$2:$D$1001)-SUMIF($A$2:$A$1001,$A165,$E$2:$E$1001),2)=0,"✓","Out of balance")))</f>
        <v/>
      </c>
      <c r="H165" s="0" t="str">
        <f aca="false">IF($C165="","",IFERROR(INDEX('Chart of Accounts'!$C$2:$C$57,MATCH($C165,'Chart of Accounts'!$A$2:$A$57,0)),""))</f>
        <v/>
      </c>
      <c r="I165" s="0" t="str">
        <f aca="false">IF($C165="","",IFERROR(INDEX('Chart of Accounts'!$B$2:$B$57,MATCH($C165,'Chart of Accounts'!$A$2:$A$57,0)),""))</f>
        <v/>
      </c>
    </row>
    <row r="166" customFormat="false" ht="15" hidden="false" customHeight="false" outlineLevel="0" collapsed="false">
      <c r="A166" s="22"/>
      <c r="B166" s="42"/>
      <c r="C166" s="22"/>
      <c r="D166" s="41"/>
      <c r="E166" s="41"/>
      <c r="F166" s="22"/>
      <c r="G166" s="43" t="str">
        <f aca="false">IF(AND($A166="",$C166="",$D166="",$E166=""),"",IF($A166="","Needs a JE #",IF(ROUND(SUMIF($A$2:$A$1001,$A166,$D$2:$D$1001)-SUMIF($A$2:$A$1001,$A166,$E$2:$E$1001),2)=0,"✓","Out of balance")))</f>
        <v/>
      </c>
      <c r="H166" s="0" t="str">
        <f aca="false">IF($C166="","",IFERROR(INDEX('Chart of Accounts'!$C$2:$C$57,MATCH($C166,'Chart of Accounts'!$A$2:$A$57,0)),""))</f>
        <v/>
      </c>
      <c r="I166" s="0" t="str">
        <f aca="false">IF($C166="","",IFERROR(INDEX('Chart of Accounts'!$B$2:$B$57,MATCH($C166,'Chart of Accounts'!$A$2:$A$57,0)),""))</f>
        <v/>
      </c>
    </row>
    <row r="167" customFormat="false" ht="15" hidden="false" customHeight="false" outlineLevel="0" collapsed="false">
      <c r="A167" s="22"/>
      <c r="B167" s="42"/>
      <c r="C167" s="22"/>
      <c r="D167" s="41"/>
      <c r="E167" s="41"/>
      <c r="F167" s="22"/>
      <c r="G167" s="43" t="str">
        <f aca="false">IF(AND($A167="",$C167="",$D167="",$E167=""),"",IF($A167="","Needs a JE #",IF(ROUND(SUMIF($A$2:$A$1001,$A167,$D$2:$D$1001)-SUMIF($A$2:$A$1001,$A167,$E$2:$E$1001),2)=0,"✓","Out of balance")))</f>
        <v/>
      </c>
      <c r="H167" s="0" t="str">
        <f aca="false">IF($C167="","",IFERROR(INDEX('Chart of Accounts'!$C$2:$C$57,MATCH($C167,'Chart of Accounts'!$A$2:$A$57,0)),""))</f>
        <v/>
      </c>
      <c r="I167" s="0" t="str">
        <f aca="false">IF($C167="","",IFERROR(INDEX('Chart of Accounts'!$B$2:$B$57,MATCH($C167,'Chart of Accounts'!$A$2:$A$57,0)),""))</f>
        <v/>
      </c>
    </row>
    <row r="168" customFormat="false" ht="15" hidden="false" customHeight="false" outlineLevel="0" collapsed="false">
      <c r="A168" s="22"/>
      <c r="B168" s="42"/>
      <c r="C168" s="22"/>
      <c r="D168" s="41"/>
      <c r="E168" s="41"/>
      <c r="F168" s="22"/>
      <c r="G168" s="43" t="str">
        <f aca="false">IF(AND($A168="",$C168="",$D168="",$E168=""),"",IF($A168="","Needs a JE #",IF(ROUND(SUMIF($A$2:$A$1001,$A168,$D$2:$D$1001)-SUMIF($A$2:$A$1001,$A168,$E$2:$E$1001),2)=0,"✓","Out of balance")))</f>
        <v/>
      </c>
      <c r="H168" s="0" t="str">
        <f aca="false">IF($C168="","",IFERROR(INDEX('Chart of Accounts'!$C$2:$C$57,MATCH($C168,'Chart of Accounts'!$A$2:$A$57,0)),""))</f>
        <v/>
      </c>
      <c r="I168" s="0" t="str">
        <f aca="false">IF($C168="","",IFERROR(INDEX('Chart of Accounts'!$B$2:$B$57,MATCH($C168,'Chart of Accounts'!$A$2:$A$57,0)),""))</f>
        <v/>
      </c>
    </row>
    <row r="169" customFormat="false" ht="15" hidden="false" customHeight="false" outlineLevel="0" collapsed="false">
      <c r="A169" s="22"/>
      <c r="B169" s="42"/>
      <c r="C169" s="22"/>
      <c r="D169" s="41"/>
      <c r="E169" s="41"/>
      <c r="F169" s="22"/>
      <c r="G169" s="43" t="str">
        <f aca="false">IF(AND($A169="",$C169="",$D169="",$E169=""),"",IF($A169="","Needs a JE #",IF(ROUND(SUMIF($A$2:$A$1001,$A169,$D$2:$D$1001)-SUMIF($A$2:$A$1001,$A169,$E$2:$E$1001),2)=0,"✓","Out of balance")))</f>
        <v/>
      </c>
      <c r="H169" s="0" t="str">
        <f aca="false">IF($C169="","",IFERROR(INDEX('Chart of Accounts'!$C$2:$C$57,MATCH($C169,'Chart of Accounts'!$A$2:$A$57,0)),""))</f>
        <v/>
      </c>
      <c r="I169" s="0" t="str">
        <f aca="false">IF($C169="","",IFERROR(INDEX('Chart of Accounts'!$B$2:$B$57,MATCH($C169,'Chart of Accounts'!$A$2:$A$57,0)),""))</f>
        <v/>
      </c>
    </row>
    <row r="170" customFormat="false" ht="15" hidden="false" customHeight="false" outlineLevel="0" collapsed="false">
      <c r="A170" s="22"/>
      <c r="B170" s="42"/>
      <c r="C170" s="22"/>
      <c r="D170" s="41"/>
      <c r="E170" s="41"/>
      <c r="F170" s="22"/>
      <c r="G170" s="43" t="str">
        <f aca="false">IF(AND($A170="",$C170="",$D170="",$E170=""),"",IF($A170="","Needs a JE #",IF(ROUND(SUMIF($A$2:$A$1001,$A170,$D$2:$D$1001)-SUMIF($A$2:$A$1001,$A170,$E$2:$E$1001),2)=0,"✓","Out of balance")))</f>
        <v/>
      </c>
      <c r="H170" s="0" t="str">
        <f aca="false">IF($C170="","",IFERROR(INDEX('Chart of Accounts'!$C$2:$C$57,MATCH($C170,'Chart of Accounts'!$A$2:$A$57,0)),""))</f>
        <v/>
      </c>
      <c r="I170" s="0" t="str">
        <f aca="false">IF($C170="","",IFERROR(INDEX('Chart of Accounts'!$B$2:$B$57,MATCH($C170,'Chart of Accounts'!$A$2:$A$57,0)),""))</f>
        <v/>
      </c>
    </row>
    <row r="171" customFormat="false" ht="15" hidden="false" customHeight="false" outlineLevel="0" collapsed="false">
      <c r="A171" s="22"/>
      <c r="B171" s="42"/>
      <c r="C171" s="22"/>
      <c r="D171" s="41"/>
      <c r="E171" s="41"/>
      <c r="F171" s="22"/>
      <c r="G171" s="43" t="str">
        <f aca="false">IF(AND($A171="",$C171="",$D171="",$E171=""),"",IF($A171="","Needs a JE #",IF(ROUND(SUMIF($A$2:$A$1001,$A171,$D$2:$D$1001)-SUMIF($A$2:$A$1001,$A171,$E$2:$E$1001),2)=0,"✓","Out of balance")))</f>
        <v/>
      </c>
      <c r="H171" s="0" t="str">
        <f aca="false">IF($C171="","",IFERROR(INDEX('Chart of Accounts'!$C$2:$C$57,MATCH($C171,'Chart of Accounts'!$A$2:$A$57,0)),""))</f>
        <v/>
      </c>
      <c r="I171" s="0" t="str">
        <f aca="false">IF($C171="","",IFERROR(INDEX('Chart of Accounts'!$B$2:$B$57,MATCH($C171,'Chart of Accounts'!$A$2:$A$57,0)),""))</f>
        <v/>
      </c>
    </row>
    <row r="172" customFormat="false" ht="15" hidden="false" customHeight="false" outlineLevel="0" collapsed="false">
      <c r="A172" s="22"/>
      <c r="B172" s="42"/>
      <c r="C172" s="22"/>
      <c r="D172" s="41"/>
      <c r="E172" s="41"/>
      <c r="F172" s="22"/>
      <c r="G172" s="43" t="str">
        <f aca="false">IF(AND($A172="",$C172="",$D172="",$E172=""),"",IF($A172="","Needs a JE #",IF(ROUND(SUMIF($A$2:$A$1001,$A172,$D$2:$D$1001)-SUMIF($A$2:$A$1001,$A172,$E$2:$E$1001),2)=0,"✓","Out of balance")))</f>
        <v/>
      </c>
      <c r="H172" s="0" t="str">
        <f aca="false">IF($C172="","",IFERROR(INDEX('Chart of Accounts'!$C$2:$C$57,MATCH($C172,'Chart of Accounts'!$A$2:$A$57,0)),""))</f>
        <v/>
      </c>
      <c r="I172" s="0" t="str">
        <f aca="false">IF($C172="","",IFERROR(INDEX('Chart of Accounts'!$B$2:$B$57,MATCH($C172,'Chart of Accounts'!$A$2:$A$57,0)),""))</f>
        <v/>
      </c>
    </row>
    <row r="173" customFormat="false" ht="15" hidden="false" customHeight="false" outlineLevel="0" collapsed="false">
      <c r="A173" s="22"/>
      <c r="B173" s="42"/>
      <c r="C173" s="22"/>
      <c r="D173" s="41"/>
      <c r="E173" s="41"/>
      <c r="F173" s="22"/>
      <c r="G173" s="43" t="str">
        <f aca="false">IF(AND($A173="",$C173="",$D173="",$E173=""),"",IF($A173="","Needs a JE #",IF(ROUND(SUMIF($A$2:$A$1001,$A173,$D$2:$D$1001)-SUMIF($A$2:$A$1001,$A173,$E$2:$E$1001),2)=0,"✓","Out of balance")))</f>
        <v/>
      </c>
      <c r="H173" s="0" t="str">
        <f aca="false">IF($C173="","",IFERROR(INDEX('Chart of Accounts'!$C$2:$C$57,MATCH($C173,'Chart of Accounts'!$A$2:$A$57,0)),""))</f>
        <v/>
      </c>
      <c r="I173" s="0" t="str">
        <f aca="false">IF($C173="","",IFERROR(INDEX('Chart of Accounts'!$B$2:$B$57,MATCH($C173,'Chart of Accounts'!$A$2:$A$57,0)),""))</f>
        <v/>
      </c>
    </row>
    <row r="174" customFormat="false" ht="15" hidden="false" customHeight="false" outlineLevel="0" collapsed="false">
      <c r="A174" s="22"/>
      <c r="B174" s="42"/>
      <c r="C174" s="22"/>
      <c r="D174" s="41"/>
      <c r="E174" s="41"/>
      <c r="F174" s="22"/>
      <c r="G174" s="43" t="str">
        <f aca="false">IF(AND($A174="",$C174="",$D174="",$E174=""),"",IF($A174="","Needs a JE #",IF(ROUND(SUMIF($A$2:$A$1001,$A174,$D$2:$D$1001)-SUMIF($A$2:$A$1001,$A174,$E$2:$E$1001),2)=0,"✓","Out of balance")))</f>
        <v/>
      </c>
      <c r="H174" s="0" t="str">
        <f aca="false">IF($C174="","",IFERROR(INDEX('Chart of Accounts'!$C$2:$C$57,MATCH($C174,'Chart of Accounts'!$A$2:$A$57,0)),""))</f>
        <v/>
      </c>
      <c r="I174" s="0" t="str">
        <f aca="false">IF($C174="","",IFERROR(INDEX('Chart of Accounts'!$B$2:$B$57,MATCH($C174,'Chart of Accounts'!$A$2:$A$57,0)),""))</f>
        <v/>
      </c>
    </row>
    <row r="175" customFormat="false" ht="15" hidden="false" customHeight="false" outlineLevel="0" collapsed="false">
      <c r="A175" s="22"/>
      <c r="B175" s="42"/>
      <c r="C175" s="22"/>
      <c r="D175" s="41"/>
      <c r="E175" s="41"/>
      <c r="F175" s="22"/>
      <c r="G175" s="43" t="str">
        <f aca="false">IF(AND($A175="",$C175="",$D175="",$E175=""),"",IF($A175="","Needs a JE #",IF(ROUND(SUMIF($A$2:$A$1001,$A175,$D$2:$D$1001)-SUMIF($A$2:$A$1001,$A175,$E$2:$E$1001),2)=0,"✓","Out of balance")))</f>
        <v/>
      </c>
      <c r="H175" s="0" t="str">
        <f aca="false">IF($C175="","",IFERROR(INDEX('Chart of Accounts'!$C$2:$C$57,MATCH($C175,'Chart of Accounts'!$A$2:$A$57,0)),""))</f>
        <v/>
      </c>
      <c r="I175" s="0" t="str">
        <f aca="false">IF($C175="","",IFERROR(INDEX('Chart of Accounts'!$B$2:$B$57,MATCH($C175,'Chart of Accounts'!$A$2:$A$57,0)),""))</f>
        <v/>
      </c>
    </row>
    <row r="176" customFormat="false" ht="15" hidden="false" customHeight="false" outlineLevel="0" collapsed="false">
      <c r="A176" s="22"/>
      <c r="B176" s="42"/>
      <c r="C176" s="22"/>
      <c r="D176" s="41"/>
      <c r="E176" s="41"/>
      <c r="F176" s="22"/>
      <c r="G176" s="43" t="str">
        <f aca="false">IF(AND($A176="",$C176="",$D176="",$E176=""),"",IF($A176="","Needs a JE #",IF(ROUND(SUMIF($A$2:$A$1001,$A176,$D$2:$D$1001)-SUMIF($A$2:$A$1001,$A176,$E$2:$E$1001),2)=0,"✓","Out of balance")))</f>
        <v/>
      </c>
      <c r="H176" s="0" t="str">
        <f aca="false">IF($C176="","",IFERROR(INDEX('Chart of Accounts'!$C$2:$C$57,MATCH($C176,'Chart of Accounts'!$A$2:$A$57,0)),""))</f>
        <v/>
      </c>
      <c r="I176" s="0" t="str">
        <f aca="false">IF($C176="","",IFERROR(INDEX('Chart of Accounts'!$B$2:$B$57,MATCH($C176,'Chart of Accounts'!$A$2:$A$57,0)),""))</f>
        <v/>
      </c>
    </row>
    <row r="177" customFormat="false" ht="15" hidden="false" customHeight="false" outlineLevel="0" collapsed="false">
      <c r="A177" s="22"/>
      <c r="B177" s="42"/>
      <c r="C177" s="22"/>
      <c r="D177" s="41"/>
      <c r="E177" s="41"/>
      <c r="F177" s="22"/>
      <c r="G177" s="43" t="str">
        <f aca="false">IF(AND($A177="",$C177="",$D177="",$E177=""),"",IF($A177="","Needs a JE #",IF(ROUND(SUMIF($A$2:$A$1001,$A177,$D$2:$D$1001)-SUMIF($A$2:$A$1001,$A177,$E$2:$E$1001),2)=0,"✓","Out of balance")))</f>
        <v/>
      </c>
      <c r="H177" s="0" t="str">
        <f aca="false">IF($C177="","",IFERROR(INDEX('Chart of Accounts'!$C$2:$C$57,MATCH($C177,'Chart of Accounts'!$A$2:$A$57,0)),""))</f>
        <v/>
      </c>
      <c r="I177" s="0" t="str">
        <f aca="false">IF($C177="","",IFERROR(INDEX('Chart of Accounts'!$B$2:$B$57,MATCH($C177,'Chart of Accounts'!$A$2:$A$57,0)),""))</f>
        <v/>
      </c>
    </row>
    <row r="178" customFormat="false" ht="15" hidden="false" customHeight="false" outlineLevel="0" collapsed="false">
      <c r="A178" s="22"/>
      <c r="B178" s="42"/>
      <c r="C178" s="22"/>
      <c r="D178" s="41"/>
      <c r="E178" s="41"/>
      <c r="F178" s="22"/>
      <c r="G178" s="43" t="str">
        <f aca="false">IF(AND($A178="",$C178="",$D178="",$E178=""),"",IF($A178="","Needs a JE #",IF(ROUND(SUMIF($A$2:$A$1001,$A178,$D$2:$D$1001)-SUMIF($A$2:$A$1001,$A178,$E$2:$E$1001),2)=0,"✓","Out of balance")))</f>
        <v/>
      </c>
      <c r="H178" s="0" t="str">
        <f aca="false">IF($C178="","",IFERROR(INDEX('Chart of Accounts'!$C$2:$C$57,MATCH($C178,'Chart of Accounts'!$A$2:$A$57,0)),""))</f>
        <v/>
      </c>
      <c r="I178" s="0" t="str">
        <f aca="false">IF($C178="","",IFERROR(INDEX('Chart of Accounts'!$B$2:$B$57,MATCH($C178,'Chart of Accounts'!$A$2:$A$57,0)),""))</f>
        <v/>
      </c>
    </row>
    <row r="179" customFormat="false" ht="15" hidden="false" customHeight="false" outlineLevel="0" collapsed="false">
      <c r="A179" s="22"/>
      <c r="B179" s="42"/>
      <c r="C179" s="22"/>
      <c r="D179" s="41"/>
      <c r="E179" s="41"/>
      <c r="F179" s="22"/>
      <c r="G179" s="43" t="str">
        <f aca="false">IF(AND($A179="",$C179="",$D179="",$E179=""),"",IF($A179="","Needs a JE #",IF(ROUND(SUMIF($A$2:$A$1001,$A179,$D$2:$D$1001)-SUMIF($A$2:$A$1001,$A179,$E$2:$E$1001),2)=0,"✓","Out of balance")))</f>
        <v/>
      </c>
      <c r="H179" s="0" t="str">
        <f aca="false">IF($C179="","",IFERROR(INDEX('Chart of Accounts'!$C$2:$C$57,MATCH($C179,'Chart of Accounts'!$A$2:$A$57,0)),""))</f>
        <v/>
      </c>
      <c r="I179" s="0" t="str">
        <f aca="false">IF($C179="","",IFERROR(INDEX('Chart of Accounts'!$B$2:$B$57,MATCH($C179,'Chart of Accounts'!$A$2:$A$57,0)),""))</f>
        <v/>
      </c>
    </row>
    <row r="180" customFormat="false" ht="15" hidden="false" customHeight="false" outlineLevel="0" collapsed="false">
      <c r="A180" s="22"/>
      <c r="B180" s="42"/>
      <c r="C180" s="22"/>
      <c r="D180" s="41"/>
      <c r="E180" s="41"/>
      <c r="F180" s="22"/>
      <c r="G180" s="43" t="str">
        <f aca="false">IF(AND($A180="",$C180="",$D180="",$E180=""),"",IF($A180="","Needs a JE #",IF(ROUND(SUMIF($A$2:$A$1001,$A180,$D$2:$D$1001)-SUMIF($A$2:$A$1001,$A180,$E$2:$E$1001),2)=0,"✓","Out of balance")))</f>
        <v/>
      </c>
      <c r="H180" s="0" t="str">
        <f aca="false">IF($C180="","",IFERROR(INDEX('Chart of Accounts'!$C$2:$C$57,MATCH($C180,'Chart of Accounts'!$A$2:$A$57,0)),""))</f>
        <v/>
      </c>
      <c r="I180" s="0" t="str">
        <f aca="false">IF($C180="","",IFERROR(INDEX('Chart of Accounts'!$B$2:$B$57,MATCH($C180,'Chart of Accounts'!$A$2:$A$57,0)),""))</f>
        <v/>
      </c>
    </row>
    <row r="181" customFormat="false" ht="15" hidden="false" customHeight="false" outlineLevel="0" collapsed="false">
      <c r="A181" s="22"/>
      <c r="B181" s="42"/>
      <c r="C181" s="22"/>
      <c r="D181" s="41"/>
      <c r="E181" s="41"/>
      <c r="F181" s="22"/>
      <c r="G181" s="43" t="str">
        <f aca="false">IF(AND($A181="",$C181="",$D181="",$E181=""),"",IF($A181="","Needs a JE #",IF(ROUND(SUMIF($A$2:$A$1001,$A181,$D$2:$D$1001)-SUMIF($A$2:$A$1001,$A181,$E$2:$E$1001),2)=0,"✓","Out of balance")))</f>
        <v/>
      </c>
      <c r="H181" s="0" t="str">
        <f aca="false">IF($C181="","",IFERROR(INDEX('Chart of Accounts'!$C$2:$C$57,MATCH($C181,'Chart of Accounts'!$A$2:$A$57,0)),""))</f>
        <v/>
      </c>
      <c r="I181" s="0" t="str">
        <f aca="false">IF($C181="","",IFERROR(INDEX('Chart of Accounts'!$B$2:$B$57,MATCH($C181,'Chart of Accounts'!$A$2:$A$57,0)),""))</f>
        <v/>
      </c>
    </row>
    <row r="182" customFormat="false" ht="15" hidden="false" customHeight="false" outlineLevel="0" collapsed="false">
      <c r="A182" s="22"/>
      <c r="B182" s="42"/>
      <c r="C182" s="22"/>
      <c r="D182" s="41"/>
      <c r="E182" s="41"/>
      <c r="F182" s="22"/>
      <c r="G182" s="43" t="str">
        <f aca="false">IF(AND($A182="",$C182="",$D182="",$E182=""),"",IF($A182="","Needs a JE #",IF(ROUND(SUMIF($A$2:$A$1001,$A182,$D$2:$D$1001)-SUMIF($A$2:$A$1001,$A182,$E$2:$E$1001),2)=0,"✓","Out of balance")))</f>
        <v/>
      </c>
      <c r="H182" s="0" t="str">
        <f aca="false">IF($C182="","",IFERROR(INDEX('Chart of Accounts'!$C$2:$C$57,MATCH($C182,'Chart of Accounts'!$A$2:$A$57,0)),""))</f>
        <v/>
      </c>
      <c r="I182" s="0" t="str">
        <f aca="false">IF($C182="","",IFERROR(INDEX('Chart of Accounts'!$B$2:$B$57,MATCH($C182,'Chart of Accounts'!$A$2:$A$57,0)),""))</f>
        <v/>
      </c>
    </row>
    <row r="183" customFormat="false" ht="15" hidden="false" customHeight="false" outlineLevel="0" collapsed="false">
      <c r="A183" s="22"/>
      <c r="B183" s="42"/>
      <c r="C183" s="22"/>
      <c r="D183" s="41"/>
      <c r="E183" s="41"/>
      <c r="F183" s="22"/>
      <c r="G183" s="43" t="str">
        <f aca="false">IF(AND($A183="",$C183="",$D183="",$E183=""),"",IF($A183="","Needs a JE #",IF(ROUND(SUMIF($A$2:$A$1001,$A183,$D$2:$D$1001)-SUMIF($A$2:$A$1001,$A183,$E$2:$E$1001),2)=0,"✓","Out of balance")))</f>
        <v/>
      </c>
      <c r="H183" s="0" t="str">
        <f aca="false">IF($C183="","",IFERROR(INDEX('Chart of Accounts'!$C$2:$C$57,MATCH($C183,'Chart of Accounts'!$A$2:$A$57,0)),""))</f>
        <v/>
      </c>
      <c r="I183" s="0" t="str">
        <f aca="false">IF($C183="","",IFERROR(INDEX('Chart of Accounts'!$B$2:$B$57,MATCH($C183,'Chart of Accounts'!$A$2:$A$57,0)),""))</f>
        <v/>
      </c>
    </row>
    <row r="184" customFormat="false" ht="15" hidden="false" customHeight="false" outlineLevel="0" collapsed="false">
      <c r="A184" s="22"/>
      <c r="B184" s="42"/>
      <c r="C184" s="22"/>
      <c r="D184" s="41"/>
      <c r="E184" s="41"/>
      <c r="F184" s="22"/>
      <c r="G184" s="43" t="str">
        <f aca="false">IF(AND($A184="",$C184="",$D184="",$E184=""),"",IF($A184="","Needs a JE #",IF(ROUND(SUMIF($A$2:$A$1001,$A184,$D$2:$D$1001)-SUMIF($A$2:$A$1001,$A184,$E$2:$E$1001),2)=0,"✓","Out of balance")))</f>
        <v/>
      </c>
      <c r="H184" s="0" t="str">
        <f aca="false">IF($C184="","",IFERROR(INDEX('Chart of Accounts'!$C$2:$C$57,MATCH($C184,'Chart of Accounts'!$A$2:$A$57,0)),""))</f>
        <v/>
      </c>
      <c r="I184" s="0" t="str">
        <f aca="false">IF($C184="","",IFERROR(INDEX('Chart of Accounts'!$B$2:$B$57,MATCH($C184,'Chart of Accounts'!$A$2:$A$57,0)),""))</f>
        <v/>
      </c>
    </row>
    <row r="185" customFormat="false" ht="15" hidden="false" customHeight="false" outlineLevel="0" collapsed="false">
      <c r="A185" s="22"/>
      <c r="B185" s="42"/>
      <c r="C185" s="22"/>
      <c r="D185" s="41"/>
      <c r="E185" s="41"/>
      <c r="F185" s="22"/>
      <c r="G185" s="43" t="str">
        <f aca="false">IF(AND($A185="",$C185="",$D185="",$E185=""),"",IF($A185="","Needs a JE #",IF(ROUND(SUMIF($A$2:$A$1001,$A185,$D$2:$D$1001)-SUMIF($A$2:$A$1001,$A185,$E$2:$E$1001),2)=0,"✓","Out of balance")))</f>
        <v/>
      </c>
      <c r="H185" s="0" t="str">
        <f aca="false">IF($C185="","",IFERROR(INDEX('Chart of Accounts'!$C$2:$C$57,MATCH($C185,'Chart of Accounts'!$A$2:$A$57,0)),""))</f>
        <v/>
      </c>
      <c r="I185" s="0" t="str">
        <f aca="false">IF($C185="","",IFERROR(INDEX('Chart of Accounts'!$B$2:$B$57,MATCH($C185,'Chart of Accounts'!$A$2:$A$57,0)),""))</f>
        <v/>
      </c>
    </row>
    <row r="186" customFormat="false" ht="15" hidden="false" customHeight="false" outlineLevel="0" collapsed="false">
      <c r="A186" s="22"/>
      <c r="B186" s="42"/>
      <c r="C186" s="22"/>
      <c r="D186" s="41"/>
      <c r="E186" s="41"/>
      <c r="F186" s="22"/>
      <c r="G186" s="43" t="str">
        <f aca="false">IF(AND($A186="",$C186="",$D186="",$E186=""),"",IF($A186="","Needs a JE #",IF(ROUND(SUMIF($A$2:$A$1001,$A186,$D$2:$D$1001)-SUMIF($A$2:$A$1001,$A186,$E$2:$E$1001),2)=0,"✓","Out of balance")))</f>
        <v/>
      </c>
      <c r="H186" s="0" t="str">
        <f aca="false">IF($C186="","",IFERROR(INDEX('Chart of Accounts'!$C$2:$C$57,MATCH($C186,'Chart of Accounts'!$A$2:$A$57,0)),""))</f>
        <v/>
      </c>
      <c r="I186" s="0" t="str">
        <f aca="false">IF($C186="","",IFERROR(INDEX('Chart of Accounts'!$B$2:$B$57,MATCH($C186,'Chart of Accounts'!$A$2:$A$57,0)),""))</f>
        <v/>
      </c>
    </row>
    <row r="187" customFormat="false" ht="15" hidden="false" customHeight="false" outlineLevel="0" collapsed="false">
      <c r="A187" s="22"/>
      <c r="B187" s="42"/>
      <c r="C187" s="22"/>
      <c r="D187" s="41"/>
      <c r="E187" s="41"/>
      <c r="F187" s="22"/>
      <c r="G187" s="43" t="str">
        <f aca="false">IF(AND($A187="",$C187="",$D187="",$E187=""),"",IF($A187="","Needs a JE #",IF(ROUND(SUMIF($A$2:$A$1001,$A187,$D$2:$D$1001)-SUMIF($A$2:$A$1001,$A187,$E$2:$E$1001),2)=0,"✓","Out of balance")))</f>
        <v/>
      </c>
      <c r="H187" s="0" t="str">
        <f aca="false">IF($C187="","",IFERROR(INDEX('Chart of Accounts'!$C$2:$C$57,MATCH($C187,'Chart of Accounts'!$A$2:$A$57,0)),""))</f>
        <v/>
      </c>
      <c r="I187" s="0" t="str">
        <f aca="false">IF($C187="","",IFERROR(INDEX('Chart of Accounts'!$B$2:$B$57,MATCH($C187,'Chart of Accounts'!$A$2:$A$57,0)),""))</f>
        <v/>
      </c>
    </row>
    <row r="188" customFormat="false" ht="15" hidden="false" customHeight="false" outlineLevel="0" collapsed="false">
      <c r="A188" s="22"/>
      <c r="B188" s="42"/>
      <c r="C188" s="22"/>
      <c r="D188" s="41"/>
      <c r="E188" s="41"/>
      <c r="F188" s="22"/>
      <c r="G188" s="43" t="str">
        <f aca="false">IF(AND($A188="",$C188="",$D188="",$E188=""),"",IF($A188="","Needs a JE #",IF(ROUND(SUMIF($A$2:$A$1001,$A188,$D$2:$D$1001)-SUMIF($A$2:$A$1001,$A188,$E$2:$E$1001),2)=0,"✓","Out of balance")))</f>
        <v/>
      </c>
      <c r="H188" s="0" t="str">
        <f aca="false">IF($C188="","",IFERROR(INDEX('Chart of Accounts'!$C$2:$C$57,MATCH($C188,'Chart of Accounts'!$A$2:$A$57,0)),""))</f>
        <v/>
      </c>
      <c r="I188" s="0" t="str">
        <f aca="false">IF($C188="","",IFERROR(INDEX('Chart of Accounts'!$B$2:$B$57,MATCH($C188,'Chart of Accounts'!$A$2:$A$57,0)),""))</f>
        <v/>
      </c>
    </row>
    <row r="189" customFormat="false" ht="15" hidden="false" customHeight="false" outlineLevel="0" collapsed="false">
      <c r="A189" s="22"/>
      <c r="B189" s="42"/>
      <c r="C189" s="22"/>
      <c r="D189" s="41"/>
      <c r="E189" s="41"/>
      <c r="F189" s="22"/>
      <c r="G189" s="43" t="str">
        <f aca="false">IF(AND($A189="",$C189="",$D189="",$E189=""),"",IF($A189="","Needs a JE #",IF(ROUND(SUMIF($A$2:$A$1001,$A189,$D$2:$D$1001)-SUMIF($A$2:$A$1001,$A189,$E$2:$E$1001),2)=0,"✓","Out of balance")))</f>
        <v/>
      </c>
      <c r="H189" s="0" t="str">
        <f aca="false">IF($C189="","",IFERROR(INDEX('Chart of Accounts'!$C$2:$C$57,MATCH($C189,'Chart of Accounts'!$A$2:$A$57,0)),""))</f>
        <v/>
      </c>
      <c r="I189" s="0" t="str">
        <f aca="false">IF($C189="","",IFERROR(INDEX('Chart of Accounts'!$B$2:$B$57,MATCH($C189,'Chart of Accounts'!$A$2:$A$57,0)),""))</f>
        <v/>
      </c>
    </row>
    <row r="190" customFormat="false" ht="15" hidden="false" customHeight="false" outlineLevel="0" collapsed="false">
      <c r="A190" s="22"/>
      <c r="B190" s="42"/>
      <c r="C190" s="22"/>
      <c r="D190" s="41"/>
      <c r="E190" s="41"/>
      <c r="F190" s="22"/>
      <c r="G190" s="43" t="str">
        <f aca="false">IF(AND($A190="",$C190="",$D190="",$E190=""),"",IF($A190="","Needs a JE #",IF(ROUND(SUMIF($A$2:$A$1001,$A190,$D$2:$D$1001)-SUMIF($A$2:$A$1001,$A190,$E$2:$E$1001),2)=0,"✓","Out of balance")))</f>
        <v/>
      </c>
      <c r="H190" s="0" t="str">
        <f aca="false">IF($C190="","",IFERROR(INDEX('Chart of Accounts'!$C$2:$C$57,MATCH($C190,'Chart of Accounts'!$A$2:$A$57,0)),""))</f>
        <v/>
      </c>
      <c r="I190" s="0" t="str">
        <f aca="false">IF($C190="","",IFERROR(INDEX('Chart of Accounts'!$B$2:$B$57,MATCH($C190,'Chart of Accounts'!$A$2:$A$57,0)),""))</f>
        <v/>
      </c>
    </row>
    <row r="191" customFormat="false" ht="15" hidden="false" customHeight="false" outlineLevel="0" collapsed="false">
      <c r="A191" s="22"/>
      <c r="B191" s="42"/>
      <c r="C191" s="22"/>
      <c r="D191" s="41"/>
      <c r="E191" s="41"/>
      <c r="F191" s="22"/>
      <c r="G191" s="43" t="str">
        <f aca="false">IF(AND($A191="",$C191="",$D191="",$E191=""),"",IF($A191="","Needs a JE #",IF(ROUND(SUMIF($A$2:$A$1001,$A191,$D$2:$D$1001)-SUMIF($A$2:$A$1001,$A191,$E$2:$E$1001),2)=0,"✓","Out of balance")))</f>
        <v/>
      </c>
      <c r="H191" s="0" t="str">
        <f aca="false">IF($C191="","",IFERROR(INDEX('Chart of Accounts'!$C$2:$C$57,MATCH($C191,'Chart of Accounts'!$A$2:$A$57,0)),""))</f>
        <v/>
      </c>
      <c r="I191" s="0" t="str">
        <f aca="false">IF($C191="","",IFERROR(INDEX('Chart of Accounts'!$B$2:$B$57,MATCH($C191,'Chart of Accounts'!$A$2:$A$57,0)),""))</f>
        <v/>
      </c>
    </row>
    <row r="192" customFormat="false" ht="15" hidden="false" customHeight="false" outlineLevel="0" collapsed="false">
      <c r="A192" s="22"/>
      <c r="B192" s="42"/>
      <c r="C192" s="22"/>
      <c r="D192" s="41"/>
      <c r="E192" s="41"/>
      <c r="F192" s="22"/>
      <c r="G192" s="43" t="str">
        <f aca="false">IF(AND($A192="",$C192="",$D192="",$E192=""),"",IF($A192="","Needs a JE #",IF(ROUND(SUMIF($A$2:$A$1001,$A192,$D$2:$D$1001)-SUMIF($A$2:$A$1001,$A192,$E$2:$E$1001),2)=0,"✓","Out of balance")))</f>
        <v/>
      </c>
      <c r="H192" s="0" t="str">
        <f aca="false">IF($C192="","",IFERROR(INDEX('Chart of Accounts'!$C$2:$C$57,MATCH($C192,'Chart of Accounts'!$A$2:$A$57,0)),""))</f>
        <v/>
      </c>
      <c r="I192" s="0" t="str">
        <f aca="false">IF($C192="","",IFERROR(INDEX('Chart of Accounts'!$B$2:$B$57,MATCH($C192,'Chart of Accounts'!$A$2:$A$57,0)),""))</f>
        <v/>
      </c>
    </row>
    <row r="193" customFormat="false" ht="15" hidden="false" customHeight="false" outlineLevel="0" collapsed="false">
      <c r="A193" s="22"/>
      <c r="B193" s="42"/>
      <c r="C193" s="22"/>
      <c r="D193" s="41"/>
      <c r="E193" s="41"/>
      <c r="F193" s="22"/>
      <c r="G193" s="43" t="str">
        <f aca="false">IF(AND($A193="",$C193="",$D193="",$E193=""),"",IF($A193="","Needs a JE #",IF(ROUND(SUMIF($A$2:$A$1001,$A193,$D$2:$D$1001)-SUMIF($A$2:$A$1001,$A193,$E$2:$E$1001),2)=0,"✓","Out of balance")))</f>
        <v/>
      </c>
      <c r="H193" s="0" t="str">
        <f aca="false">IF($C193="","",IFERROR(INDEX('Chart of Accounts'!$C$2:$C$57,MATCH($C193,'Chart of Accounts'!$A$2:$A$57,0)),""))</f>
        <v/>
      </c>
      <c r="I193" s="0" t="str">
        <f aca="false">IF($C193="","",IFERROR(INDEX('Chart of Accounts'!$B$2:$B$57,MATCH($C193,'Chart of Accounts'!$A$2:$A$57,0)),""))</f>
        <v/>
      </c>
    </row>
    <row r="194" customFormat="false" ht="15" hidden="false" customHeight="false" outlineLevel="0" collapsed="false">
      <c r="A194" s="22"/>
      <c r="B194" s="42"/>
      <c r="C194" s="22"/>
      <c r="D194" s="41"/>
      <c r="E194" s="41"/>
      <c r="F194" s="22"/>
      <c r="G194" s="43" t="str">
        <f aca="false">IF(AND($A194="",$C194="",$D194="",$E194=""),"",IF($A194="","Needs a JE #",IF(ROUND(SUMIF($A$2:$A$1001,$A194,$D$2:$D$1001)-SUMIF($A$2:$A$1001,$A194,$E$2:$E$1001),2)=0,"✓","Out of balance")))</f>
        <v/>
      </c>
      <c r="H194" s="0" t="str">
        <f aca="false">IF($C194="","",IFERROR(INDEX('Chart of Accounts'!$C$2:$C$57,MATCH($C194,'Chart of Accounts'!$A$2:$A$57,0)),""))</f>
        <v/>
      </c>
      <c r="I194" s="0" t="str">
        <f aca="false">IF($C194="","",IFERROR(INDEX('Chart of Accounts'!$B$2:$B$57,MATCH($C194,'Chart of Accounts'!$A$2:$A$57,0)),""))</f>
        <v/>
      </c>
    </row>
    <row r="195" customFormat="false" ht="15" hidden="false" customHeight="false" outlineLevel="0" collapsed="false">
      <c r="A195" s="22"/>
      <c r="B195" s="42"/>
      <c r="C195" s="22"/>
      <c r="D195" s="41"/>
      <c r="E195" s="41"/>
      <c r="F195" s="22"/>
      <c r="G195" s="43" t="str">
        <f aca="false">IF(AND($A195="",$C195="",$D195="",$E195=""),"",IF($A195="","Needs a JE #",IF(ROUND(SUMIF($A$2:$A$1001,$A195,$D$2:$D$1001)-SUMIF($A$2:$A$1001,$A195,$E$2:$E$1001),2)=0,"✓","Out of balance")))</f>
        <v/>
      </c>
      <c r="H195" s="0" t="str">
        <f aca="false">IF($C195="","",IFERROR(INDEX('Chart of Accounts'!$C$2:$C$57,MATCH($C195,'Chart of Accounts'!$A$2:$A$57,0)),""))</f>
        <v/>
      </c>
      <c r="I195" s="0" t="str">
        <f aca="false">IF($C195="","",IFERROR(INDEX('Chart of Accounts'!$B$2:$B$57,MATCH($C195,'Chart of Accounts'!$A$2:$A$57,0)),""))</f>
        <v/>
      </c>
    </row>
    <row r="196" customFormat="false" ht="15" hidden="false" customHeight="false" outlineLevel="0" collapsed="false">
      <c r="A196" s="22"/>
      <c r="B196" s="42"/>
      <c r="C196" s="22"/>
      <c r="D196" s="41"/>
      <c r="E196" s="41"/>
      <c r="F196" s="22"/>
      <c r="G196" s="43" t="str">
        <f aca="false">IF(AND($A196="",$C196="",$D196="",$E196=""),"",IF($A196="","Needs a JE #",IF(ROUND(SUMIF($A$2:$A$1001,$A196,$D$2:$D$1001)-SUMIF($A$2:$A$1001,$A196,$E$2:$E$1001),2)=0,"✓","Out of balance")))</f>
        <v/>
      </c>
      <c r="H196" s="0" t="str">
        <f aca="false">IF($C196="","",IFERROR(INDEX('Chart of Accounts'!$C$2:$C$57,MATCH($C196,'Chart of Accounts'!$A$2:$A$57,0)),""))</f>
        <v/>
      </c>
      <c r="I196" s="0" t="str">
        <f aca="false">IF($C196="","",IFERROR(INDEX('Chart of Accounts'!$B$2:$B$57,MATCH($C196,'Chart of Accounts'!$A$2:$A$57,0)),""))</f>
        <v/>
      </c>
    </row>
    <row r="197" customFormat="false" ht="15" hidden="false" customHeight="false" outlineLevel="0" collapsed="false">
      <c r="A197" s="22"/>
      <c r="B197" s="42"/>
      <c r="C197" s="22"/>
      <c r="D197" s="41"/>
      <c r="E197" s="41"/>
      <c r="F197" s="22"/>
      <c r="G197" s="43" t="str">
        <f aca="false">IF(AND($A197="",$C197="",$D197="",$E197=""),"",IF($A197="","Needs a JE #",IF(ROUND(SUMIF($A$2:$A$1001,$A197,$D$2:$D$1001)-SUMIF($A$2:$A$1001,$A197,$E$2:$E$1001),2)=0,"✓","Out of balance")))</f>
        <v/>
      </c>
      <c r="H197" s="0" t="str">
        <f aca="false">IF($C197="","",IFERROR(INDEX('Chart of Accounts'!$C$2:$C$57,MATCH($C197,'Chart of Accounts'!$A$2:$A$57,0)),""))</f>
        <v/>
      </c>
      <c r="I197" s="0" t="str">
        <f aca="false">IF($C197="","",IFERROR(INDEX('Chart of Accounts'!$B$2:$B$57,MATCH($C197,'Chart of Accounts'!$A$2:$A$57,0)),""))</f>
        <v/>
      </c>
    </row>
    <row r="198" customFormat="false" ht="15" hidden="false" customHeight="false" outlineLevel="0" collapsed="false">
      <c r="A198" s="22"/>
      <c r="B198" s="42"/>
      <c r="C198" s="22"/>
      <c r="D198" s="41"/>
      <c r="E198" s="41"/>
      <c r="F198" s="22"/>
      <c r="G198" s="43" t="str">
        <f aca="false">IF(AND($A198="",$C198="",$D198="",$E198=""),"",IF($A198="","Needs a JE #",IF(ROUND(SUMIF($A$2:$A$1001,$A198,$D$2:$D$1001)-SUMIF($A$2:$A$1001,$A198,$E$2:$E$1001),2)=0,"✓","Out of balance")))</f>
        <v/>
      </c>
      <c r="H198" s="0" t="str">
        <f aca="false">IF($C198="","",IFERROR(INDEX('Chart of Accounts'!$C$2:$C$57,MATCH($C198,'Chart of Accounts'!$A$2:$A$57,0)),""))</f>
        <v/>
      </c>
      <c r="I198" s="0" t="str">
        <f aca="false">IF($C198="","",IFERROR(INDEX('Chart of Accounts'!$B$2:$B$57,MATCH($C198,'Chart of Accounts'!$A$2:$A$57,0)),""))</f>
        <v/>
      </c>
    </row>
    <row r="199" customFormat="false" ht="15" hidden="false" customHeight="false" outlineLevel="0" collapsed="false">
      <c r="A199" s="22"/>
      <c r="B199" s="42"/>
      <c r="C199" s="22"/>
      <c r="D199" s="41"/>
      <c r="E199" s="41"/>
      <c r="F199" s="22"/>
      <c r="G199" s="43" t="str">
        <f aca="false">IF(AND($A199="",$C199="",$D199="",$E199=""),"",IF($A199="","Needs a JE #",IF(ROUND(SUMIF($A$2:$A$1001,$A199,$D$2:$D$1001)-SUMIF($A$2:$A$1001,$A199,$E$2:$E$1001),2)=0,"✓","Out of balance")))</f>
        <v/>
      </c>
      <c r="H199" s="0" t="str">
        <f aca="false">IF($C199="","",IFERROR(INDEX('Chart of Accounts'!$C$2:$C$57,MATCH($C199,'Chart of Accounts'!$A$2:$A$57,0)),""))</f>
        <v/>
      </c>
      <c r="I199" s="0" t="str">
        <f aca="false">IF($C199="","",IFERROR(INDEX('Chart of Accounts'!$B$2:$B$57,MATCH($C199,'Chart of Accounts'!$A$2:$A$57,0)),""))</f>
        <v/>
      </c>
    </row>
    <row r="200" customFormat="false" ht="15" hidden="false" customHeight="false" outlineLevel="0" collapsed="false">
      <c r="A200" s="22"/>
      <c r="B200" s="42"/>
      <c r="C200" s="22"/>
      <c r="D200" s="41"/>
      <c r="E200" s="41"/>
      <c r="F200" s="22"/>
      <c r="G200" s="43" t="str">
        <f aca="false">IF(AND($A200="",$C200="",$D200="",$E200=""),"",IF($A200="","Needs a JE #",IF(ROUND(SUMIF($A$2:$A$1001,$A200,$D$2:$D$1001)-SUMIF($A$2:$A$1001,$A200,$E$2:$E$1001),2)=0,"✓","Out of balance")))</f>
        <v/>
      </c>
      <c r="H200" s="0" t="str">
        <f aca="false">IF($C200="","",IFERROR(INDEX('Chart of Accounts'!$C$2:$C$57,MATCH($C200,'Chart of Accounts'!$A$2:$A$57,0)),""))</f>
        <v/>
      </c>
      <c r="I200" s="0" t="str">
        <f aca="false">IF($C200="","",IFERROR(INDEX('Chart of Accounts'!$B$2:$B$57,MATCH($C200,'Chart of Accounts'!$A$2:$A$57,0)),""))</f>
        <v/>
      </c>
    </row>
    <row r="201" customFormat="false" ht="15" hidden="false" customHeight="false" outlineLevel="0" collapsed="false">
      <c r="A201" s="22"/>
      <c r="B201" s="42"/>
      <c r="C201" s="22"/>
      <c r="D201" s="41"/>
      <c r="E201" s="41"/>
      <c r="F201" s="22"/>
      <c r="G201" s="43" t="str">
        <f aca="false">IF(AND($A201="",$C201="",$D201="",$E201=""),"",IF($A201="","Needs a JE #",IF(ROUND(SUMIF($A$2:$A$1001,$A201,$D$2:$D$1001)-SUMIF($A$2:$A$1001,$A201,$E$2:$E$1001),2)=0,"✓","Out of balance")))</f>
        <v/>
      </c>
      <c r="H201" s="0" t="str">
        <f aca="false">IF($C201="","",IFERROR(INDEX('Chart of Accounts'!$C$2:$C$57,MATCH($C201,'Chart of Accounts'!$A$2:$A$57,0)),""))</f>
        <v/>
      </c>
      <c r="I201" s="0" t="str">
        <f aca="false">IF($C201="","",IFERROR(INDEX('Chart of Accounts'!$B$2:$B$57,MATCH($C201,'Chart of Accounts'!$A$2:$A$57,0)),""))</f>
        <v/>
      </c>
    </row>
    <row r="202" customFormat="false" ht="15" hidden="false" customHeight="false" outlineLevel="0" collapsed="false">
      <c r="A202" s="22"/>
      <c r="B202" s="42"/>
      <c r="C202" s="22"/>
      <c r="D202" s="41"/>
      <c r="E202" s="41"/>
      <c r="F202" s="22"/>
      <c r="G202" s="43" t="str">
        <f aca="false">IF(AND($A202="",$C202="",$D202="",$E202=""),"",IF($A202="","Needs a JE #",IF(ROUND(SUMIF($A$2:$A$1001,$A202,$D$2:$D$1001)-SUMIF($A$2:$A$1001,$A202,$E$2:$E$1001),2)=0,"✓","Out of balance")))</f>
        <v/>
      </c>
      <c r="H202" s="0" t="str">
        <f aca="false">IF($C202="","",IFERROR(INDEX('Chart of Accounts'!$C$2:$C$57,MATCH($C202,'Chart of Accounts'!$A$2:$A$57,0)),""))</f>
        <v/>
      </c>
      <c r="I202" s="0" t="str">
        <f aca="false">IF($C202="","",IFERROR(INDEX('Chart of Accounts'!$B$2:$B$57,MATCH($C202,'Chart of Accounts'!$A$2:$A$57,0)),""))</f>
        <v/>
      </c>
    </row>
    <row r="203" customFormat="false" ht="15" hidden="false" customHeight="false" outlineLevel="0" collapsed="false">
      <c r="A203" s="22"/>
      <c r="B203" s="42"/>
      <c r="C203" s="22"/>
      <c r="D203" s="41"/>
      <c r="E203" s="41"/>
      <c r="F203" s="22"/>
      <c r="G203" s="43" t="str">
        <f aca="false">IF(AND($A203="",$C203="",$D203="",$E203=""),"",IF($A203="","Needs a JE #",IF(ROUND(SUMIF($A$2:$A$1001,$A203,$D$2:$D$1001)-SUMIF($A$2:$A$1001,$A203,$E$2:$E$1001),2)=0,"✓","Out of balance")))</f>
        <v/>
      </c>
      <c r="H203" s="0" t="str">
        <f aca="false">IF($C203="","",IFERROR(INDEX('Chart of Accounts'!$C$2:$C$57,MATCH($C203,'Chart of Accounts'!$A$2:$A$57,0)),""))</f>
        <v/>
      </c>
      <c r="I203" s="0" t="str">
        <f aca="false">IF($C203="","",IFERROR(INDEX('Chart of Accounts'!$B$2:$B$57,MATCH($C203,'Chart of Accounts'!$A$2:$A$57,0)),""))</f>
        <v/>
      </c>
    </row>
    <row r="204" customFormat="false" ht="15" hidden="false" customHeight="false" outlineLevel="0" collapsed="false">
      <c r="A204" s="22"/>
      <c r="B204" s="42"/>
      <c r="C204" s="22"/>
      <c r="D204" s="41"/>
      <c r="E204" s="41"/>
      <c r="F204" s="22"/>
      <c r="G204" s="43" t="str">
        <f aca="false">IF(AND($A204="",$C204="",$D204="",$E204=""),"",IF($A204="","Needs a JE #",IF(ROUND(SUMIF($A$2:$A$1001,$A204,$D$2:$D$1001)-SUMIF($A$2:$A$1001,$A204,$E$2:$E$1001),2)=0,"✓","Out of balance")))</f>
        <v/>
      </c>
      <c r="H204" s="0" t="str">
        <f aca="false">IF($C204="","",IFERROR(INDEX('Chart of Accounts'!$C$2:$C$57,MATCH($C204,'Chart of Accounts'!$A$2:$A$57,0)),""))</f>
        <v/>
      </c>
      <c r="I204" s="0" t="str">
        <f aca="false">IF($C204="","",IFERROR(INDEX('Chart of Accounts'!$B$2:$B$57,MATCH($C204,'Chart of Accounts'!$A$2:$A$57,0)),""))</f>
        <v/>
      </c>
    </row>
    <row r="205" customFormat="false" ht="15" hidden="false" customHeight="false" outlineLevel="0" collapsed="false">
      <c r="A205" s="22"/>
      <c r="B205" s="42"/>
      <c r="C205" s="22"/>
      <c r="D205" s="41"/>
      <c r="E205" s="41"/>
      <c r="F205" s="22"/>
      <c r="G205" s="43" t="str">
        <f aca="false">IF(AND($A205="",$C205="",$D205="",$E205=""),"",IF($A205="","Needs a JE #",IF(ROUND(SUMIF($A$2:$A$1001,$A205,$D$2:$D$1001)-SUMIF($A$2:$A$1001,$A205,$E$2:$E$1001),2)=0,"✓","Out of balance")))</f>
        <v/>
      </c>
      <c r="H205" s="0" t="str">
        <f aca="false">IF($C205="","",IFERROR(INDEX('Chart of Accounts'!$C$2:$C$57,MATCH($C205,'Chart of Accounts'!$A$2:$A$57,0)),""))</f>
        <v/>
      </c>
      <c r="I205" s="0" t="str">
        <f aca="false">IF($C205="","",IFERROR(INDEX('Chart of Accounts'!$B$2:$B$57,MATCH($C205,'Chart of Accounts'!$A$2:$A$57,0)),""))</f>
        <v/>
      </c>
    </row>
    <row r="206" customFormat="false" ht="15" hidden="false" customHeight="false" outlineLevel="0" collapsed="false">
      <c r="A206" s="22"/>
      <c r="B206" s="42"/>
      <c r="C206" s="22"/>
      <c r="D206" s="41"/>
      <c r="E206" s="41"/>
      <c r="F206" s="22"/>
      <c r="G206" s="43" t="str">
        <f aca="false">IF(AND($A206="",$C206="",$D206="",$E206=""),"",IF($A206="","Needs a JE #",IF(ROUND(SUMIF($A$2:$A$1001,$A206,$D$2:$D$1001)-SUMIF($A$2:$A$1001,$A206,$E$2:$E$1001),2)=0,"✓","Out of balance")))</f>
        <v/>
      </c>
      <c r="H206" s="0" t="str">
        <f aca="false">IF($C206="","",IFERROR(INDEX('Chart of Accounts'!$C$2:$C$57,MATCH($C206,'Chart of Accounts'!$A$2:$A$57,0)),""))</f>
        <v/>
      </c>
      <c r="I206" s="0" t="str">
        <f aca="false">IF($C206="","",IFERROR(INDEX('Chart of Accounts'!$B$2:$B$57,MATCH($C206,'Chart of Accounts'!$A$2:$A$57,0)),""))</f>
        <v/>
      </c>
    </row>
    <row r="207" customFormat="false" ht="15" hidden="false" customHeight="false" outlineLevel="0" collapsed="false">
      <c r="A207" s="22"/>
      <c r="B207" s="42"/>
      <c r="C207" s="22"/>
      <c r="D207" s="41"/>
      <c r="E207" s="41"/>
      <c r="F207" s="22"/>
      <c r="G207" s="43" t="str">
        <f aca="false">IF(AND($A207="",$C207="",$D207="",$E207=""),"",IF($A207="","Needs a JE #",IF(ROUND(SUMIF($A$2:$A$1001,$A207,$D$2:$D$1001)-SUMIF($A$2:$A$1001,$A207,$E$2:$E$1001),2)=0,"✓","Out of balance")))</f>
        <v/>
      </c>
      <c r="H207" s="0" t="str">
        <f aca="false">IF($C207="","",IFERROR(INDEX('Chart of Accounts'!$C$2:$C$57,MATCH($C207,'Chart of Accounts'!$A$2:$A$57,0)),""))</f>
        <v/>
      </c>
      <c r="I207" s="0" t="str">
        <f aca="false">IF($C207="","",IFERROR(INDEX('Chart of Accounts'!$B$2:$B$57,MATCH($C207,'Chart of Accounts'!$A$2:$A$57,0)),""))</f>
        <v/>
      </c>
    </row>
    <row r="208" customFormat="false" ht="15" hidden="false" customHeight="false" outlineLevel="0" collapsed="false">
      <c r="A208" s="22"/>
      <c r="B208" s="42"/>
      <c r="C208" s="22"/>
      <c r="D208" s="41"/>
      <c r="E208" s="41"/>
      <c r="F208" s="22"/>
      <c r="G208" s="43" t="str">
        <f aca="false">IF(AND($A208="",$C208="",$D208="",$E208=""),"",IF($A208="","Needs a JE #",IF(ROUND(SUMIF($A$2:$A$1001,$A208,$D$2:$D$1001)-SUMIF($A$2:$A$1001,$A208,$E$2:$E$1001),2)=0,"✓","Out of balance")))</f>
        <v/>
      </c>
      <c r="H208" s="0" t="str">
        <f aca="false">IF($C208="","",IFERROR(INDEX('Chart of Accounts'!$C$2:$C$57,MATCH($C208,'Chart of Accounts'!$A$2:$A$57,0)),""))</f>
        <v/>
      </c>
      <c r="I208" s="0" t="str">
        <f aca="false">IF($C208="","",IFERROR(INDEX('Chart of Accounts'!$B$2:$B$57,MATCH($C208,'Chart of Accounts'!$A$2:$A$57,0)),""))</f>
        <v/>
      </c>
    </row>
    <row r="209" customFormat="false" ht="15" hidden="false" customHeight="false" outlineLevel="0" collapsed="false">
      <c r="A209" s="22"/>
      <c r="B209" s="42"/>
      <c r="C209" s="22"/>
      <c r="D209" s="41"/>
      <c r="E209" s="41"/>
      <c r="F209" s="22"/>
      <c r="G209" s="43" t="str">
        <f aca="false">IF(AND($A209="",$C209="",$D209="",$E209=""),"",IF($A209="","Needs a JE #",IF(ROUND(SUMIF($A$2:$A$1001,$A209,$D$2:$D$1001)-SUMIF($A$2:$A$1001,$A209,$E$2:$E$1001),2)=0,"✓","Out of balance")))</f>
        <v/>
      </c>
      <c r="H209" s="0" t="str">
        <f aca="false">IF($C209="","",IFERROR(INDEX('Chart of Accounts'!$C$2:$C$57,MATCH($C209,'Chart of Accounts'!$A$2:$A$57,0)),""))</f>
        <v/>
      </c>
      <c r="I209" s="0" t="str">
        <f aca="false">IF($C209="","",IFERROR(INDEX('Chart of Accounts'!$B$2:$B$57,MATCH($C209,'Chart of Accounts'!$A$2:$A$57,0)),""))</f>
        <v/>
      </c>
    </row>
    <row r="210" customFormat="false" ht="15" hidden="false" customHeight="false" outlineLevel="0" collapsed="false">
      <c r="A210" s="22"/>
      <c r="B210" s="42"/>
      <c r="C210" s="22"/>
      <c r="D210" s="41"/>
      <c r="E210" s="41"/>
      <c r="F210" s="22"/>
      <c r="G210" s="43" t="str">
        <f aca="false">IF(AND($A210="",$C210="",$D210="",$E210=""),"",IF($A210="","Needs a JE #",IF(ROUND(SUMIF($A$2:$A$1001,$A210,$D$2:$D$1001)-SUMIF($A$2:$A$1001,$A210,$E$2:$E$1001),2)=0,"✓","Out of balance")))</f>
        <v/>
      </c>
      <c r="H210" s="0" t="str">
        <f aca="false">IF($C210="","",IFERROR(INDEX('Chart of Accounts'!$C$2:$C$57,MATCH($C210,'Chart of Accounts'!$A$2:$A$57,0)),""))</f>
        <v/>
      </c>
      <c r="I210" s="0" t="str">
        <f aca="false">IF($C210="","",IFERROR(INDEX('Chart of Accounts'!$B$2:$B$57,MATCH($C210,'Chart of Accounts'!$A$2:$A$57,0)),""))</f>
        <v/>
      </c>
    </row>
    <row r="211" customFormat="false" ht="15" hidden="false" customHeight="false" outlineLevel="0" collapsed="false">
      <c r="A211" s="22"/>
      <c r="B211" s="42"/>
      <c r="C211" s="22"/>
      <c r="D211" s="41"/>
      <c r="E211" s="41"/>
      <c r="F211" s="22"/>
      <c r="G211" s="43" t="str">
        <f aca="false">IF(AND($A211="",$C211="",$D211="",$E211=""),"",IF($A211="","Needs a JE #",IF(ROUND(SUMIF($A$2:$A$1001,$A211,$D$2:$D$1001)-SUMIF($A$2:$A$1001,$A211,$E$2:$E$1001),2)=0,"✓","Out of balance")))</f>
        <v/>
      </c>
      <c r="H211" s="0" t="str">
        <f aca="false">IF($C211="","",IFERROR(INDEX('Chart of Accounts'!$C$2:$C$57,MATCH($C211,'Chart of Accounts'!$A$2:$A$57,0)),""))</f>
        <v/>
      </c>
      <c r="I211" s="0" t="str">
        <f aca="false">IF($C211="","",IFERROR(INDEX('Chart of Accounts'!$B$2:$B$57,MATCH($C211,'Chart of Accounts'!$A$2:$A$57,0)),""))</f>
        <v/>
      </c>
    </row>
    <row r="212" customFormat="false" ht="15" hidden="false" customHeight="false" outlineLevel="0" collapsed="false">
      <c r="A212" s="22"/>
      <c r="B212" s="42"/>
      <c r="C212" s="22"/>
      <c r="D212" s="41"/>
      <c r="E212" s="41"/>
      <c r="F212" s="22"/>
      <c r="G212" s="43" t="str">
        <f aca="false">IF(AND($A212="",$C212="",$D212="",$E212=""),"",IF($A212="","Needs a JE #",IF(ROUND(SUMIF($A$2:$A$1001,$A212,$D$2:$D$1001)-SUMIF($A$2:$A$1001,$A212,$E$2:$E$1001),2)=0,"✓","Out of balance")))</f>
        <v/>
      </c>
      <c r="H212" s="0" t="str">
        <f aca="false">IF($C212="","",IFERROR(INDEX('Chart of Accounts'!$C$2:$C$57,MATCH($C212,'Chart of Accounts'!$A$2:$A$57,0)),""))</f>
        <v/>
      </c>
      <c r="I212" s="0" t="str">
        <f aca="false">IF($C212="","",IFERROR(INDEX('Chart of Accounts'!$B$2:$B$57,MATCH($C212,'Chart of Accounts'!$A$2:$A$57,0)),""))</f>
        <v/>
      </c>
    </row>
    <row r="213" customFormat="false" ht="15" hidden="false" customHeight="false" outlineLevel="0" collapsed="false">
      <c r="A213" s="22"/>
      <c r="B213" s="42"/>
      <c r="C213" s="22"/>
      <c r="D213" s="41"/>
      <c r="E213" s="41"/>
      <c r="F213" s="22"/>
      <c r="G213" s="43" t="str">
        <f aca="false">IF(AND($A213="",$C213="",$D213="",$E213=""),"",IF($A213="","Needs a JE #",IF(ROUND(SUMIF($A$2:$A$1001,$A213,$D$2:$D$1001)-SUMIF($A$2:$A$1001,$A213,$E$2:$E$1001),2)=0,"✓","Out of balance")))</f>
        <v/>
      </c>
      <c r="H213" s="0" t="str">
        <f aca="false">IF($C213="","",IFERROR(INDEX('Chart of Accounts'!$C$2:$C$57,MATCH($C213,'Chart of Accounts'!$A$2:$A$57,0)),""))</f>
        <v/>
      </c>
      <c r="I213" s="0" t="str">
        <f aca="false">IF($C213="","",IFERROR(INDEX('Chart of Accounts'!$B$2:$B$57,MATCH($C213,'Chart of Accounts'!$A$2:$A$57,0)),""))</f>
        <v/>
      </c>
    </row>
    <row r="214" customFormat="false" ht="15" hidden="false" customHeight="false" outlineLevel="0" collapsed="false">
      <c r="A214" s="22"/>
      <c r="B214" s="42"/>
      <c r="C214" s="22"/>
      <c r="D214" s="41"/>
      <c r="E214" s="41"/>
      <c r="F214" s="22"/>
      <c r="G214" s="43" t="str">
        <f aca="false">IF(AND($A214="",$C214="",$D214="",$E214=""),"",IF($A214="","Needs a JE #",IF(ROUND(SUMIF($A$2:$A$1001,$A214,$D$2:$D$1001)-SUMIF($A$2:$A$1001,$A214,$E$2:$E$1001),2)=0,"✓","Out of balance")))</f>
        <v/>
      </c>
      <c r="H214" s="0" t="str">
        <f aca="false">IF($C214="","",IFERROR(INDEX('Chart of Accounts'!$C$2:$C$57,MATCH($C214,'Chart of Accounts'!$A$2:$A$57,0)),""))</f>
        <v/>
      </c>
      <c r="I214" s="0" t="str">
        <f aca="false">IF($C214="","",IFERROR(INDEX('Chart of Accounts'!$B$2:$B$57,MATCH($C214,'Chart of Accounts'!$A$2:$A$57,0)),""))</f>
        <v/>
      </c>
    </row>
    <row r="215" customFormat="false" ht="15" hidden="false" customHeight="false" outlineLevel="0" collapsed="false">
      <c r="A215" s="22"/>
      <c r="B215" s="42"/>
      <c r="C215" s="22"/>
      <c r="D215" s="41"/>
      <c r="E215" s="41"/>
      <c r="F215" s="22"/>
      <c r="G215" s="43" t="str">
        <f aca="false">IF(AND($A215="",$C215="",$D215="",$E215=""),"",IF($A215="","Needs a JE #",IF(ROUND(SUMIF($A$2:$A$1001,$A215,$D$2:$D$1001)-SUMIF($A$2:$A$1001,$A215,$E$2:$E$1001),2)=0,"✓","Out of balance")))</f>
        <v/>
      </c>
      <c r="H215" s="0" t="str">
        <f aca="false">IF($C215="","",IFERROR(INDEX('Chart of Accounts'!$C$2:$C$57,MATCH($C215,'Chart of Accounts'!$A$2:$A$57,0)),""))</f>
        <v/>
      </c>
      <c r="I215" s="0" t="str">
        <f aca="false">IF($C215="","",IFERROR(INDEX('Chart of Accounts'!$B$2:$B$57,MATCH($C215,'Chart of Accounts'!$A$2:$A$57,0)),""))</f>
        <v/>
      </c>
    </row>
    <row r="216" customFormat="false" ht="15" hidden="false" customHeight="false" outlineLevel="0" collapsed="false">
      <c r="A216" s="22"/>
      <c r="B216" s="42"/>
      <c r="C216" s="22"/>
      <c r="D216" s="41"/>
      <c r="E216" s="41"/>
      <c r="F216" s="22"/>
      <c r="G216" s="43" t="str">
        <f aca="false">IF(AND($A216="",$C216="",$D216="",$E216=""),"",IF($A216="","Needs a JE #",IF(ROUND(SUMIF($A$2:$A$1001,$A216,$D$2:$D$1001)-SUMIF($A$2:$A$1001,$A216,$E$2:$E$1001),2)=0,"✓","Out of balance")))</f>
        <v/>
      </c>
      <c r="H216" s="0" t="str">
        <f aca="false">IF($C216="","",IFERROR(INDEX('Chart of Accounts'!$C$2:$C$57,MATCH($C216,'Chart of Accounts'!$A$2:$A$57,0)),""))</f>
        <v/>
      </c>
      <c r="I216" s="0" t="str">
        <f aca="false">IF($C216="","",IFERROR(INDEX('Chart of Accounts'!$B$2:$B$57,MATCH($C216,'Chart of Accounts'!$A$2:$A$57,0)),""))</f>
        <v/>
      </c>
    </row>
    <row r="217" customFormat="false" ht="15" hidden="false" customHeight="false" outlineLevel="0" collapsed="false">
      <c r="A217" s="22"/>
      <c r="B217" s="42"/>
      <c r="C217" s="22"/>
      <c r="D217" s="41"/>
      <c r="E217" s="41"/>
      <c r="F217" s="22"/>
      <c r="G217" s="43" t="str">
        <f aca="false">IF(AND($A217="",$C217="",$D217="",$E217=""),"",IF($A217="","Needs a JE #",IF(ROUND(SUMIF($A$2:$A$1001,$A217,$D$2:$D$1001)-SUMIF($A$2:$A$1001,$A217,$E$2:$E$1001),2)=0,"✓","Out of balance")))</f>
        <v/>
      </c>
      <c r="H217" s="0" t="str">
        <f aca="false">IF($C217="","",IFERROR(INDEX('Chart of Accounts'!$C$2:$C$57,MATCH($C217,'Chart of Accounts'!$A$2:$A$57,0)),""))</f>
        <v/>
      </c>
      <c r="I217" s="0" t="str">
        <f aca="false">IF($C217="","",IFERROR(INDEX('Chart of Accounts'!$B$2:$B$57,MATCH($C217,'Chart of Accounts'!$A$2:$A$57,0)),""))</f>
        <v/>
      </c>
    </row>
    <row r="218" customFormat="false" ht="15" hidden="false" customHeight="false" outlineLevel="0" collapsed="false">
      <c r="A218" s="22"/>
      <c r="B218" s="42"/>
      <c r="C218" s="22"/>
      <c r="D218" s="41"/>
      <c r="E218" s="41"/>
      <c r="F218" s="22"/>
      <c r="G218" s="43" t="str">
        <f aca="false">IF(AND($A218="",$C218="",$D218="",$E218=""),"",IF($A218="","Needs a JE #",IF(ROUND(SUMIF($A$2:$A$1001,$A218,$D$2:$D$1001)-SUMIF($A$2:$A$1001,$A218,$E$2:$E$1001),2)=0,"✓","Out of balance")))</f>
        <v/>
      </c>
      <c r="H218" s="0" t="str">
        <f aca="false">IF($C218="","",IFERROR(INDEX('Chart of Accounts'!$C$2:$C$57,MATCH($C218,'Chart of Accounts'!$A$2:$A$57,0)),""))</f>
        <v/>
      </c>
      <c r="I218" s="0" t="str">
        <f aca="false">IF($C218="","",IFERROR(INDEX('Chart of Accounts'!$B$2:$B$57,MATCH($C218,'Chart of Accounts'!$A$2:$A$57,0)),""))</f>
        <v/>
      </c>
    </row>
    <row r="219" customFormat="false" ht="15" hidden="false" customHeight="false" outlineLevel="0" collapsed="false">
      <c r="A219" s="22"/>
      <c r="B219" s="42"/>
      <c r="C219" s="22"/>
      <c r="D219" s="41"/>
      <c r="E219" s="41"/>
      <c r="F219" s="22"/>
      <c r="G219" s="43" t="str">
        <f aca="false">IF(AND($A219="",$C219="",$D219="",$E219=""),"",IF($A219="","Needs a JE #",IF(ROUND(SUMIF($A$2:$A$1001,$A219,$D$2:$D$1001)-SUMIF($A$2:$A$1001,$A219,$E$2:$E$1001),2)=0,"✓","Out of balance")))</f>
        <v/>
      </c>
      <c r="H219" s="0" t="str">
        <f aca="false">IF($C219="","",IFERROR(INDEX('Chart of Accounts'!$C$2:$C$57,MATCH($C219,'Chart of Accounts'!$A$2:$A$57,0)),""))</f>
        <v/>
      </c>
      <c r="I219" s="0" t="str">
        <f aca="false">IF($C219="","",IFERROR(INDEX('Chart of Accounts'!$B$2:$B$57,MATCH($C219,'Chart of Accounts'!$A$2:$A$57,0)),""))</f>
        <v/>
      </c>
    </row>
    <row r="220" customFormat="false" ht="15" hidden="false" customHeight="false" outlineLevel="0" collapsed="false">
      <c r="A220" s="22"/>
      <c r="B220" s="42"/>
      <c r="C220" s="22"/>
      <c r="D220" s="41"/>
      <c r="E220" s="41"/>
      <c r="F220" s="22"/>
      <c r="G220" s="43" t="str">
        <f aca="false">IF(AND($A220="",$C220="",$D220="",$E220=""),"",IF($A220="","Needs a JE #",IF(ROUND(SUMIF($A$2:$A$1001,$A220,$D$2:$D$1001)-SUMIF($A$2:$A$1001,$A220,$E$2:$E$1001),2)=0,"✓","Out of balance")))</f>
        <v/>
      </c>
      <c r="H220" s="0" t="str">
        <f aca="false">IF($C220="","",IFERROR(INDEX('Chart of Accounts'!$C$2:$C$57,MATCH($C220,'Chart of Accounts'!$A$2:$A$57,0)),""))</f>
        <v/>
      </c>
      <c r="I220" s="0" t="str">
        <f aca="false">IF($C220="","",IFERROR(INDEX('Chart of Accounts'!$B$2:$B$57,MATCH($C220,'Chart of Accounts'!$A$2:$A$57,0)),""))</f>
        <v/>
      </c>
    </row>
    <row r="221" customFormat="false" ht="15" hidden="false" customHeight="false" outlineLevel="0" collapsed="false">
      <c r="A221" s="22"/>
      <c r="B221" s="42"/>
      <c r="C221" s="22"/>
      <c r="D221" s="41"/>
      <c r="E221" s="41"/>
      <c r="F221" s="22"/>
      <c r="G221" s="43" t="str">
        <f aca="false">IF(AND($A221="",$C221="",$D221="",$E221=""),"",IF($A221="","Needs a JE #",IF(ROUND(SUMIF($A$2:$A$1001,$A221,$D$2:$D$1001)-SUMIF($A$2:$A$1001,$A221,$E$2:$E$1001),2)=0,"✓","Out of balance")))</f>
        <v/>
      </c>
      <c r="H221" s="0" t="str">
        <f aca="false">IF($C221="","",IFERROR(INDEX('Chart of Accounts'!$C$2:$C$57,MATCH($C221,'Chart of Accounts'!$A$2:$A$57,0)),""))</f>
        <v/>
      </c>
      <c r="I221" s="0" t="str">
        <f aca="false">IF($C221="","",IFERROR(INDEX('Chart of Accounts'!$B$2:$B$57,MATCH($C221,'Chart of Accounts'!$A$2:$A$57,0)),""))</f>
        <v/>
      </c>
    </row>
    <row r="222" customFormat="false" ht="15" hidden="false" customHeight="false" outlineLevel="0" collapsed="false">
      <c r="A222" s="22"/>
      <c r="B222" s="42"/>
      <c r="C222" s="22"/>
      <c r="D222" s="41"/>
      <c r="E222" s="41"/>
      <c r="F222" s="22"/>
      <c r="G222" s="43" t="str">
        <f aca="false">IF(AND($A222="",$C222="",$D222="",$E222=""),"",IF($A222="","Needs a JE #",IF(ROUND(SUMIF($A$2:$A$1001,$A222,$D$2:$D$1001)-SUMIF($A$2:$A$1001,$A222,$E$2:$E$1001),2)=0,"✓","Out of balance")))</f>
        <v/>
      </c>
      <c r="H222" s="0" t="str">
        <f aca="false">IF($C222="","",IFERROR(INDEX('Chart of Accounts'!$C$2:$C$57,MATCH($C222,'Chart of Accounts'!$A$2:$A$57,0)),""))</f>
        <v/>
      </c>
      <c r="I222" s="0" t="str">
        <f aca="false">IF($C222="","",IFERROR(INDEX('Chart of Accounts'!$B$2:$B$57,MATCH($C222,'Chart of Accounts'!$A$2:$A$57,0)),""))</f>
        <v/>
      </c>
    </row>
    <row r="223" customFormat="false" ht="15" hidden="false" customHeight="false" outlineLevel="0" collapsed="false">
      <c r="A223" s="22"/>
      <c r="B223" s="42"/>
      <c r="C223" s="22"/>
      <c r="D223" s="41"/>
      <c r="E223" s="41"/>
      <c r="F223" s="22"/>
      <c r="G223" s="43" t="str">
        <f aca="false">IF(AND($A223="",$C223="",$D223="",$E223=""),"",IF($A223="","Needs a JE #",IF(ROUND(SUMIF($A$2:$A$1001,$A223,$D$2:$D$1001)-SUMIF($A$2:$A$1001,$A223,$E$2:$E$1001),2)=0,"✓","Out of balance")))</f>
        <v/>
      </c>
      <c r="H223" s="0" t="str">
        <f aca="false">IF($C223="","",IFERROR(INDEX('Chart of Accounts'!$C$2:$C$57,MATCH($C223,'Chart of Accounts'!$A$2:$A$57,0)),""))</f>
        <v/>
      </c>
      <c r="I223" s="0" t="str">
        <f aca="false">IF($C223="","",IFERROR(INDEX('Chart of Accounts'!$B$2:$B$57,MATCH($C223,'Chart of Accounts'!$A$2:$A$57,0)),""))</f>
        <v/>
      </c>
    </row>
    <row r="224" customFormat="false" ht="15" hidden="false" customHeight="false" outlineLevel="0" collapsed="false">
      <c r="A224" s="22"/>
      <c r="B224" s="42"/>
      <c r="C224" s="22"/>
      <c r="D224" s="41"/>
      <c r="E224" s="41"/>
      <c r="F224" s="22"/>
      <c r="G224" s="43" t="str">
        <f aca="false">IF(AND($A224="",$C224="",$D224="",$E224=""),"",IF($A224="","Needs a JE #",IF(ROUND(SUMIF($A$2:$A$1001,$A224,$D$2:$D$1001)-SUMIF($A$2:$A$1001,$A224,$E$2:$E$1001),2)=0,"✓","Out of balance")))</f>
        <v/>
      </c>
      <c r="H224" s="0" t="str">
        <f aca="false">IF($C224="","",IFERROR(INDEX('Chart of Accounts'!$C$2:$C$57,MATCH($C224,'Chart of Accounts'!$A$2:$A$57,0)),""))</f>
        <v/>
      </c>
      <c r="I224" s="0" t="str">
        <f aca="false">IF($C224="","",IFERROR(INDEX('Chart of Accounts'!$B$2:$B$57,MATCH($C224,'Chart of Accounts'!$A$2:$A$57,0)),""))</f>
        <v/>
      </c>
    </row>
    <row r="225" customFormat="false" ht="15" hidden="false" customHeight="false" outlineLevel="0" collapsed="false">
      <c r="A225" s="22"/>
      <c r="B225" s="42"/>
      <c r="C225" s="22"/>
      <c r="D225" s="41"/>
      <c r="E225" s="41"/>
      <c r="F225" s="22"/>
      <c r="G225" s="43" t="str">
        <f aca="false">IF(AND($A225="",$C225="",$D225="",$E225=""),"",IF($A225="","Needs a JE #",IF(ROUND(SUMIF($A$2:$A$1001,$A225,$D$2:$D$1001)-SUMIF($A$2:$A$1001,$A225,$E$2:$E$1001),2)=0,"✓","Out of balance")))</f>
        <v/>
      </c>
      <c r="H225" s="0" t="str">
        <f aca="false">IF($C225="","",IFERROR(INDEX('Chart of Accounts'!$C$2:$C$57,MATCH($C225,'Chart of Accounts'!$A$2:$A$57,0)),""))</f>
        <v/>
      </c>
      <c r="I225" s="0" t="str">
        <f aca="false">IF($C225="","",IFERROR(INDEX('Chart of Accounts'!$B$2:$B$57,MATCH($C225,'Chart of Accounts'!$A$2:$A$57,0)),""))</f>
        <v/>
      </c>
    </row>
    <row r="226" customFormat="false" ht="15" hidden="false" customHeight="false" outlineLevel="0" collapsed="false">
      <c r="A226" s="22"/>
      <c r="B226" s="42"/>
      <c r="C226" s="22"/>
      <c r="D226" s="41"/>
      <c r="E226" s="41"/>
      <c r="F226" s="22"/>
      <c r="G226" s="43" t="str">
        <f aca="false">IF(AND($A226="",$C226="",$D226="",$E226=""),"",IF($A226="","Needs a JE #",IF(ROUND(SUMIF($A$2:$A$1001,$A226,$D$2:$D$1001)-SUMIF($A$2:$A$1001,$A226,$E$2:$E$1001),2)=0,"✓","Out of balance")))</f>
        <v/>
      </c>
      <c r="H226" s="0" t="str">
        <f aca="false">IF($C226="","",IFERROR(INDEX('Chart of Accounts'!$C$2:$C$57,MATCH($C226,'Chart of Accounts'!$A$2:$A$57,0)),""))</f>
        <v/>
      </c>
      <c r="I226" s="0" t="str">
        <f aca="false">IF($C226="","",IFERROR(INDEX('Chart of Accounts'!$B$2:$B$57,MATCH($C226,'Chart of Accounts'!$A$2:$A$57,0)),""))</f>
        <v/>
      </c>
    </row>
    <row r="227" customFormat="false" ht="15" hidden="false" customHeight="false" outlineLevel="0" collapsed="false">
      <c r="A227" s="22"/>
      <c r="B227" s="42"/>
      <c r="C227" s="22"/>
      <c r="D227" s="41"/>
      <c r="E227" s="41"/>
      <c r="F227" s="22"/>
      <c r="G227" s="43" t="str">
        <f aca="false">IF(AND($A227="",$C227="",$D227="",$E227=""),"",IF($A227="","Needs a JE #",IF(ROUND(SUMIF($A$2:$A$1001,$A227,$D$2:$D$1001)-SUMIF($A$2:$A$1001,$A227,$E$2:$E$1001),2)=0,"✓","Out of balance")))</f>
        <v/>
      </c>
      <c r="H227" s="0" t="str">
        <f aca="false">IF($C227="","",IFERROR(INDEX('Chart of Accounts'!$C$2:$C$57,MATCH($C227,'Chart of Accounts'!$A$2:$A$57,0)),""))</f>
        <v/>
      </c>
      <c r="I227" s="0" t="str">
        <f aca="false">IF($C227="","",IFERROR(INDEX('Chart of Accounts'!$B$2:$B$57,MATCH($C227,'Chart of Accounts'!$A$2:$A$57,0)),""))</f>
        <v/>
      </c>
    </row>
    <row r="228" customFormat="false" ht="15" hidden="false" customHeight="false" outlineLevel="0" collapsed="false">
      <c r="A228" s="22"/>
      <c r="B228" s="42"/>
      <c r="C228" s="22"/>
      <c r="D228" s="41"/>
      <c r="E228" s="41"/>
      <c r="F228" s="22"/>
      <c r="G228" s="43" t="str">
        <f aca="false">IF(AND($A228="",$C228="",$D228="",$E228=""),"",IF($A228="","Needs a JE #",IF(ROUND(SUMIF($A$2:$A$1001,$A228,$D$2:$D$1001)-SUMIF($A$2:$A$1001,$A228,$E$2:$E$1001),2)=0,"✓","Out of balance")))</f>
        <v/>
      </c>
      <c r="H228" s="0" t="str">
        <f aca="false">IF($C228="","",IFERROR(INDEX('Chart of Accounts'!$C$2:$C$57,MATCH($C228,'Chart of Accounts'!$A$2:$A$57,0)),""))</f>
        <v/>
      </c>
      <c r="I228" s="0" t="str">
        <f aca="false">IF($C228="","",IFERROR(INDEX('Chart of Accounts'!$B$2:$B$57,MATCH($C228,'Chart of Accounts'!$A$2:$A$57,0)),""))</f>
        <v/>
      </c>
    </row>
    <row r="229" customFormat="false" ht="15" hidden="false" customHeight="false" outlineLevel="0" collapsed="false">
      <c r="A229" s="22"/>
      <c r="B229" s="42"/>
      <c r="C229" s="22"/>
      <c r="D229" s="41"/>
      <c r="E229" s="41"/>
      <c r="F229" s="22"/>
      <c r="G229" s="43" t="str">
        <f aca="false">IF(AND($A229="",$C229="",$D229="",$E229=""),"",IF($A229="","Needs a JE #",IF(ROUND(SUMIF($A$2:$A$1001,$A229,$D$2:$D$1001)-SUMIF($A$2:$A$1001,$A229,$E$2:$E$1001),2)=0,"✓","Out of balance")))</f>
        <v/>
      </c>
      <c r="H229" s="0" t="str">
        <f aca="false">IF($C229="","",IFERROR(INDEX('Chart of Accounts'!$C$2:$C$57,MATCH($C229,'Chart of Accounts'!$A$2:$A$57,0)),""))</f>
        <v/>
      </c>
      <c r="I229" s="0" t="str">
        <f aca="false">IF($C229="","",IFERROR(INDEX('Chart of Accounts'!$B$2:$B$57,MATCH($C229,'Chart of Accounts'!$A$2:$A$57,0)),""))</f>
        <v/>
      </c>
    </row>
    <row r="230" customFormat="false" ht="15" hidden="false" customHeight="false" outlineLevel="0" collapsed="false">
      <c r="A230" s="22"/>
      <c r="B230" s="42"/>
      <c r="C230" s="22"/>
      <c r="D230" s="41"/>
      <c r="E230" s="41"/>
      <c r="F230" s="22"/>
      <c r="G230" s="43" t="str">
        <f aca="false">IF(AND($A230="",$C230="",$D230="",$E230=""),"",IF($A230="","Needs a JE #",IF(ROUND(SUMIF($A$2:$A$1001,$A230,$D$2:$D$1001)-SUMIF($A$2:$A$1001,$A230,$E$2:$E$1001),2)=0,"✓","Out of balance")))</f>
        <v/>
      </c>
      <c r="H230" s="0" t="str">
        <f aca="false">IF($C230="","",IFERROR(INDEX('Chart of Accounts'!$C$2:$C$57,MATCH($C230,'Chart of Accounts'!$A$2:$A$57,0)),""))</f>
        <v/>
      </c>
      <c r="I230" s="0" t="str">
        <f aca="false">IF($C230="","",IFERROR(INDEX('Chart of Accounts'!$B$2:$B$57,MATCH($C230,'Chart of Accounts'!$A$2:$A$57,0)),""))</f>
        <v/>
      </c>
    </row>
    <row r="231" customFormat="false" ht="15" hidden="false" customHeight="false" outlineLevel="0" collapsed="false">
      <c r="A231" s="22"/>
      <c r="B231" s="42"/>
      <c r="C231" s="22"/>
      <c r="D231" s="41"/>
      <c r="E231" s="41"/>
      <c r="F231" s="22"/>
      <c r="G231" s="43" t="str">
        <f aca="false">IF(AND($A231="",$C231="",$D231="",$E231=""),"",IF($A231="","Needs a JE #",IF(ROUND(SUMIF($A$2:$A$1001,$A231,$D$2:$D$1001)-SUMIF($A$2:$A$1001,$A231,$E$2:$E$1001),2)=0,"✓","Out of balance")))</f>
        <v/>
      </c>
      <c r="H231" s="0" t="str">
        <f aca="false">IF($C231="","",IFERROR(INDEX('Chart of Accounts'!$C$2:$C$57,MATCH($C231,'Chart of Accounts'!$A$2:$A$57,0)),""))</f>
        <v/>
      </c>
      <c r="I231" s="0" t="str">
        <f aca="false">IF($C231="","",IFERROR(INDEX('Chart of Accounts'!$B$2:$B$57,MATCH($C231,'Chart of Accounts'!$A$2:$A$57,0)),""))</f>
        <v/>
      </c>
    </row>
    <row r="232" customFormat="false" ht="15" hidden="false" customHeight="false" outlineLevel="0" collapsed="false">
      <c r="A232" s="22"/>
      <c r="B232" s="42"/>
      <c r="C232" s="22"/>
      <c r="D232" s="41"/>
      <c r="E232" s="41"/>
      <c r="F232" s="22"/>
      <c r="G232" s="43" t="str">
        <f aca="false">IF(AND($A232="",$C232="",$D232="",$E232=""),"",IF($A232="","Needs a JE #",IF(ROUND(SUMIF($A$2:$A$1001,$A232,$D$2:$D$1001)-SUMIF($A$2:$A$1001,$A232,$E$2:$E$1001),2)=0,"✓","Out of balance")))</f>
        <v/>
      </c>
      <c r="H232" s="0" t="str">
        <f aca="false">IF($C232="","",IFERROR(INDEX('Chart of Accounts'!$C$2:$C$57,MATCH($C232,'Chart of Accounts'!$A$2:$A$57,0)),""))</f>
        <v/>
      </c>
      <c r="I232" s="0" t="str">
        <f aca="false">IF($C232="","",IFERROR(INDEX('Chart of Accounts'!$B$2:$B$57,MATCH($C232,'Chart of Accounts'!$A$2:$A$57,0)),""))</f>
        <v/>
      </c>
    </row>
    <row r="233" customFormat="false" ht="15" hidden="false" customHeight="false" outlineLevel="0" collapsed="false">
      <c r="A233" s="22"/>
      <c r="B233" s="42"/>
      <c r="C233" s="22"/>
      <c r="D233" s="41"/>
      <c r="E233" s="41"/>
      <c r="F233" s="22"/>
      <c r="G233" s="43" t="str">
        <f aca="false">IF(AND($A233="",$C233="",$D233="",$E233=""),"",IF($A233="","Needs a JE #",IF(ROUND(SUMIF($A$2:$A$1001,$A233,$D$2:$D$1001)-SUMIF($A$2:$A$1001,$A233,$E$2:$E$1001),2)=0,"✓","Out of balance")))</f>
        <v/>
      </c>
      <c r="H233" s="0" t="str">
        <f aca="false">IF($C233="","",IFERROR(INDEX('Chart of Accounts'!$C$2:$C$57,MATCH($C233,'Chart of Accounts'!$A$2:$A$57,0)),""))</f>
        <v/>
      </c>
      <c r="I233" s="0" t="str">
        <f aca="false">IF($C233="","",IFERROR(INDEX('Chart of Accounts'!$B$2:$B$57,MATCH($C233,'Chart of Accounts'!$A$2:$A$57,0)),""))</f>
        <v/>
      </c>
    </row>
    <row r="234" customFormat="false" ht="15" hidden="false" customHeight="false" outlineLevel="0" collapsed="false">
      <c r="A234" s="22"/>
      <c r="B234" s="42"/>
      <c r="C234" s="22"/>
      <c r="D234" s="41"/>
      <c r="E234" s="41"/>
      <c r="F234" s="22"/>
      <c r="G234" s="43" t="str">
        <f aca="false">IF(AND($A234="",$C234="",$D234="",$E234=""),"",IF($A234="","Needs a JE #",IF(ROUND(SUMIF($A$2:$A$1001,$A234,$D$2:$D$1001)-SUMIF($A$2:$A$1001,$A234,$E$2:$E$1001),2)=0,"✓","Out of balance")))</f>
        <v/>
      </c>
      <c r="H234" s="0" t="str">
        <f aca="false">IF($C234="","",IFERROR(INDEX('Chart of Accounts'!$C$2:$C$57,MATCH($C234,'Chart of Accounts'!$A$2:$A$57,0)),""))</f>
        <v/>
      </c>
      <c r="I234" s="0" t="str">
        <f aca="false">IF($C234="","",IFERROR(INDEX('Chart of Accounts'!$B$2:$B$57,MATCH($C234,'Chart of Accounts'!$A$2:$A$57,0)),""))</f>
        <v/>
      </c>
    </row>
    <row r="235" customFormat="false" ht="15" hidden="false" customHeight="false" outlineLevel="0" collapsed="false">
      <c r="A235" s="22"/>
      <c r="B235" s="42"/>
      <c r="C235" s="22"/>
      <c r="D235" s="41"/>
      <c r="E235" s="41"/>
      <c r="F235" s="22"/>
      <c r="G235" s="43" t="str">
        <f aca="false">IF(AND($A235="",$C235="",$D235="",$E235=""),"",IF($A235="","Needs a JE #",IF(ROUND(SUMIF($A$2:$A$1001,$A235,$D$2:$D$1001)-SUMIF($A$2:$A$1001,$A235,$E$2:$E$1001),2)=0,"✓","Out of balance")))</f>
        <v/>
      </c>
      <c r="H235" s="0" t="str">
        <f aca="false">IF($C235="","",IFERROR(INDEX('Chart of Accounts'!$C$2:$C$57,MATCH($C235,'Chart of Accounts'!$A$2:$A$57,0)),""))</f>
        <v/>
      </c>
      <c r="I235" s="0" t="str">
        <f aca="false">IF($C235="","",IFERROR(INDEX('Chart of Accounts'!$B$2:$B$57,MATCH($C235,'Chart of Accounts'!$A$2:$A$57,0)),""))</f>
        <v/>
      </c>
    </row>
    <row r="236" customFormat="false" ht="15" hidden="false" customHeight="false" outlineLevel="0" collapsed="false">
      <c r="A236" s="22"/>
      <c r="B236" s="42"/>
      <c r="C236" s="22"/>
      <c r="D236" s="41"/>
      <c r="E236" s="41"/>
      <c r="F236" s="22"/>
      <c r="G236" s="43" t="str">
        <f aca="false">IF(AND($A236="",$C236="",$D236="",$E236=""),"",IF($A236="","Needs a JE #",IF(ROUND(SUMIF($A$2:$A$1001,$A236,$D$2:$D$1001)-SUMIF($A$2:$A$1001,$A236,$E$2:$E$1001),2)=0,"✓","Out of balance")))</f>
        <v/>
      </c>
      <c r="H236" s="0" t="str">
        <f aca="false">IF($C236="","",IFERROR(INDEX('Chart of Accounts'!$C$2:$C$57,MATCH($C236,'Chart of Accounts'!$A$2:$A$57,0)),""))</f>
        <v/>
      </c>
      <c r="I236" s="0" t="str">
        <f aca="false">IF($C236="","",IFERROR(INDEX('Chart of Accounts'!$B$2:$B$57,MATCH($C236,'Chart of Accounts'!$A$2:$A$57,0)),""))</f>
        <v/>
      </c>
    </row>
    <row r="237" customFormat="false" ht="15" hidden="false" customHeight="false" outlineLevel="0" collapsed="false">
      <c r="A237" s="22"/>
      <c r="B237" s="42"/>
      <c r="C237" s="22"/>
      <c r="D237" s="41"/>
      <c r="E237" s="41"/>
      <c r="F237" s="22"/>
      <c r="G237" s="43" t="str">
        <f aca="false">IF(AND($A237="",$C237="",$D237="",$E237=""),"",IF($A237="","Needs a JE #",IF(ROUND(SUMIF($A$2:$A$1001,$A237,$D$2:$D$1001)-SUMIF($A$2:$A$1001,$A237,$E$2:$E$1001),2)=0,"✓","Out of balance")))</f>
        <v/>
      </c>
      <c r="H237" s="0" t="str">
        <f aca="false">IF($C237="","",IFERROR(INDEX('Chart of Accounts'!$C$2:$C$57,MATCH($C237,'Chart of Accounts'!$A$2:$A$57,0)),""))</f>
        <v/>
      </c>
      <c r="I237" s="0" t="str">
        <f aca="false">IF($C237="","",IFERROR(INDEX('Chart of Accounts'!$B$2:$B$57,MATCH($C237,'Chart of Accounts'!$A$2:$A$57,0)),""))</f>
        <v/>
      </c>
    </row>
    <row r="238" customFormat="false" ht="15" hidden="false" customHeight="false" outlineLevel="0" collapsed="false">
      <c r="A238" s="22"/>
      <c r="B238" s="42"/>
      <c r="C238" s="22"/>
      <c r="D238" s="41"/>
      <c r="E238" s="41"/>
      <c r="F238" s="22"/>
      <c r="G238" s="43" t="str">
        <f aca="false">IF(AND($A238="",$C238="",$D238="",$E238=""),"",IF($A238="","Needs a JE #",IF(ROUND(SUMIF($A$2:$A$1001,$A238,$D$2:$D$1001)-SUMIF($A$2:$A$1001,$A238,$E$2:$E$1001),2)=0,"✓","Out of balance")))</f>
        <v/>
      </c>
      <c r="H238" s="0" t="str">
        <f aca="false">IF($C238="","",IFERROR(INDEX('Chart of Accounts'!$C$2:$C$57,MATCH($C238,'Chart of Accounts'!$A$2:$A$57,0)),""))</f>
        <v/>
      </c>
      <c r="I238" s="0" t="str">
        <f aca="false">IF($C238="","",IFERROR(INDEX('Chart of Accounts'!$B$2:$B$57,MATCH($C238,'Chart of Accounts'!$A$2:$A$57,0)),""))</f>
        <v/>
      </c>
    </row>
    <row r="239" customFormat="false" ht="15" hidden="false" customHeight="false" outlineLevel="0" collapsed="false">
      <c r="A239" s="22"/>
      <c r="B239" s="42"/>
      <c r="C239" s="22"/>
      <c r="D239" s="41"/>
      <c r="E239" s="41"/>
      <c r="F239" s="22"/>
      <c r="G239" s="43" t="str">
        <f aca="false">IF(AND($A239="",$C239="",$D239="",$E239=""),"",IF($A239="","Needs a JE #",IF(ROUND(SUMIF($A$2:$A$1001,$A239,$D$2:$D$1001)-SUMIF($A$2:$A$1001,$A239,$E$2:$E$1001),2)=0,"✓","Out of balance")))</f>
        <v/>
      </c>
      <c r="H239" s="0" t="str">
        <f aca="false">IF($C239="","",IFERROR(INDEX('Chart of Accounts'!$C$2:$C$57,MATCH($C239,'Chart of Accounts'!$A$2:$A$57,0)),""))</f>
        <v/>
      </c>
      <c r="I239" s="0" t="str">
        <f aca="false">IF($C239="","",IFERROR(INDEX('Chart of Accounts'!$B$2:$B$57,MATCH($C239,'Chart of Accounts'!$A$2:$A$57,0)),""))</f>
        <v/>
      </c>
    </row>
    <row r="240" customFormat="false" ht="15" hidden="false" customHeight="false" outlineLevel="0" collapsed="false">
      <c r="A240" s="22"/>
      <c r="B240" s="42"/>
      <c r="C240" s="22"/>
      <c r="D240" s="41"/>
      <c r="E240" s="41"/>
      <c r="F240" s="22"/>
      <c r="G240" s="43" t="str">
        <f aca="false">IF(AND($A240="",$C240="",$D240="",$E240=""),"",IF($A240="","Needs a JE #",IF(ROUND(SUMIF($A$2:$A$1001,$A240,$D$2:$D$1001)-SUMIF($A$2:$A$1001,$A240,$E$2:$E$1001),2)=0,"✓","Out of balance")))</f>
        <v/>
      </c>
      <c r="H240" s="0" t="str">
        <f aca="false">IF($C240="","",IFERROR(INDEX('Chart of Accounts'!$C$2:$C$57,MATCH($C240,'Chart of Accounts'!$A$2:$A$57,0)),""))</f>
        <v/>
      </c>
      <c r="I240" s="0" t="str">
        <f aca="false">IF($C240="","",IFERROR(INDEX('Chart of Accounts'!$B$2:$B$57,MATCH($C240,'Chart of Accounts'!$A$2:$A$57,0)),""))</f>
        <v/>
      </c>
    </row>
    <row r="241" customFormat="false" ht="15" hidden="false" customHeight="false" outlineLevel="0" collapsed="false">
      <c r="A241" s="22"/>
      <c r="B241" s="42"/>
      <c r="C241" s="22"/>
      <c r="D241" s="41"/>
      <c r="E241" s="41"/>
      <c r="F241" s="22"/>
      <c r="G241" s="43" t="str">
        <f aca="false">IF(AND($A241="",$C241="",$D241="",$E241=""),"",IF($A241="","Needs a JE #",IF(ROUND(SUMIF($A$2:$A$1001,$A241,$D$2:$D$1001)-SUMIF($A$2:$A$1001,$A241,$E$2:$E$1001),2)=0,"✓","Out of balance")))</f>
        <v/>
      </c>
      <c r="H241" s="0" t="str">
        <f aca="false">IF($C241="","",IFERROR(INDEX('Chart of Accounts'!$C$2:$C$57,MATCH($C241,'Chart of Accounts'!$A$2:$A$57,0)),""))</f>
        <v/>
      </c>
      <c r="I241" s="0" t="str">
        <f aca="false">IF($C241="","",IFERROR(INDEX('Chart of Accounts'!$B$2:$B$57,MATCH($C241,'Chart of Accounts'!$A$2:$A$57,0)),""))</f>
        <v/>
      </c>
    </row>
    <row r="242" customFormat="false" ht="15" hidden="false" customHeight="false" outlineLevel="0" collapsed="false">
      <c r="A242" s="22"/>
      <c r="B242" s="42"/>
      <c r="C242" s="22"/>
      <c r="D242" s="41"/>
      <c r="E242" s="41"/>
      <c r="F242" s="22"/>
      <c r="G242" s="43" t="str">
        <f aca="false">IF(AND($A242="",$C242="",$D242="",$E242=""),"",IF($A242="","Needs a JE #",IF(ROUND(SUMIF($A$2:$A$1001,$A242,$D$2:$D$1001)-SUMIF($A$2:$A$1001,$A242,$E$2:$E$1001),2)=0,"✓","Out of balance")))</f>
        <v/>
      </c>
      <c r="H242" s="0" t="str">
        <f aca="false">IF($C242="","",IFERROR(INDEX('Chart of Accounts'!$C$2:$C$57,MATCH($C242,'Chart of Accounts'!$A$2:$A$57,0)),""))</f>
        <v/>
      </c>
      <c r="I242" s="0" t="str">
        <f aca="false">IF($C242="","",IFERROR(INDEX('Chart of Accounts'!$B$2:$B$57,MATCH($C242,'Chart of Accounts'!$A$2:$A$57,0)),""))</f>
        <v/>
      </c>
    </row>
    <row r="243" customFormat="false" ht="15" hidden="false" customHeight="false" outlineLevel="0" collapsed="false">
      <c r="A243" s="22"/>
      <c r="B243" s="42"/>
      <c r="C243" s="22"/>
      <c r="D243" s="41"/>
      <c r="E243" s="41"/>
      <c r="F243" s="22"/>
      <c r="G243" s="43" t="str">
        <f aca="false">IF(AND($A243="",$C243="",$D243="",$E243=""),"",IF($A243="","Needs a JE #",IF(ROUND(SUMIF($A$2:$A$1001,$A243,$D$2:$D$1001)-SUMIF($A$2:$A$1001,$A243,$E$2:$E$1001),2)=0,"✓","Out of balance")))</f>
        <v/>
      </c>
      <c r="H243" s="0" t="str">
        <f aca="false">IF($C243="","",IFERROR(INDEX('Chart of Accounts'!$C$2:$C$57,MATCH($C243,'Chart of Accounts'!$A$2:$A$57,0)),""))</f>
        <v/>
      </c>
      <c r="I243" s="0" t="str">
        <f aca="false">IF($C243="","",IFERROR(INDEX('Chart of Accounts'!$B$2:$B$57,MATCH($C243,'Chart of Accounts'!$A$2:$A$57,0)),""))</f>
        <v/>
      </c>
    </row>
    <row r="244" customFormat="false" ht="15" hidden="false" customHeight="false" outlineLevel="0" collapsed="false">
      <c r="A244" s="22"/>
      <c r="B244" s="42"/>
      <c r="C244" s="22"/>
      <c r="D244" s="41"/>
      <c r="E244" s="41"/>
      <c r="F244" s="22"/>
      <c r="G244" s="43" t="str">
        <f aca="false">IF(AND($A244="",$C244="",$D244="",$E244=""),"",IF($A244="","Needs a JE #",IF(ROUND(SUMIF($A$2:$A$1001,$A244,$D$2:$D$1001)-SUMIF($A$2:$A$1001,$A244,$E$2:$E$1001),2)=0,"✓","Out of balance")))</f>
        <v/>
      </c>
      <c r="H244" s="0" t="str">
        <f aca="false">IF($C244="","",IFERROR(INDEX('Chart of Accounts'!$C$2:$C$57,MATCH($C244,'Chart of Accounts'!$A$2:$A$57,0)),""))</f>
        <v/>
      </c>
      <c r="I244" s="0" t="str">
        <f aca="false">IF($C244="","",IFERROR(INDEX('Chart of Accounts'!$B$2:$B$57,MATCH($C244,'Chart of Accounts'!$A$2:$A$57,0)),""))</f>
        <v/>
      </c>
    </row>
    <row r="245" customFormat="false" ht="15" hidden="false" customHeight="false" outlineLevel="0" collapsed="false">
      <c r="A245" s="22"/>
      <c r="B245" s="42"/>
      <c r="C245" s="22"/>
      <c r="D245" s="41"/>
      <c r="E245" s="41"/>
      <c r="F245" s="22"/>
      <c r="G245" s="43" t="str">
        <f aca="false">IF(AND($A245="",$C245="",$D245="",$E245=""),"",IF($A245="","Needs a JE #",IF(ROUND(SUMIF($A$2:$A$1001,$A245,$D$2:$D$1001)-SUMIF($A$2:$A$1001,$A245,$E$2:$E$1001),2)=0,"✓","Out of balance")))</f>
        <v/>
      </c>
      <c r="H245" s="0" t="str">
        <f aca="false">IF($C245="","",IFERROR(INDEX('Chart of Accounts'!$C$2:$C$57,MATCH($C245,'Chart of Accounts'!$A$2:$A$57,0)),""))</f>
        <v/>
      </c>
      <c r="I245" s="0" t="str">
        <f aca="false">IF($C245="","",IFERROR(INDEX('Chart of Accounts'!$B$2:$B$57,MATCH($C245,'Chart of Accounts'!$A$2:$A$57,0)),""))</f>
        <v/>
      </c>
    </row>
    <row r="246" customFormat="false" ht="15" hidden="false" customHeight="false" outlineLevel="0" collapsed="false">
      <c r="A246" s="22"/>
      <c r="B246" s="42"/>
      <c r="C246" s="22"/>
      <c r="D246" s="41"/>
      <c r="E246" s="41"/>
      <c r="F246" s="22"/>
      <c r="G246" s="43" t="str">
        <f aca="false">IF(AND($A246="",$C246="",$D246="",$E246=""),"",IF($A246="","Needs a JE #",IF(ROUND(SUMIF($A$2:$A$1001,$A246,$D$2:$D$1001)-SUMIF($A$2:$A$1001,$A246,$E$2:$E$1001),2)=0,"✓","Out of balance")))</f>
        <v/>
      </c>
      <c r="H246" s="0" t="str">
        <f aca="false">IF($C246="","",IFERROR(INDEX('Chart of Accounts'!$C$2:$C$57,MATCH($C246,'Chart of Accounts'!$A$2:$A$57,0)),""))</f>
        <v/>
      </c>
      <c r="I246" s="0" t="str">
        <f aca="false">IF($C246="","",IFERROR(INDEX('Chart of Accounts'!$B$2:$B$57,MATCH($C246,'Chart of Accounts'!$A$2:$A$57,0)),""))</f>
        <v/>
      </c>
    </row>
    <row r="247" customFormat="false" ht="15" hidden="false" customHeight="false" outlineLevel="0" collapsed="false">
      <c r="A247" s="22"/>
      <c r="B247" s="42"/>
      <c r="C247" s="22"/>
      <c r="D247" s="41"/>
      <c r="E247" s="41"/>
      <c r="F247" s="22"/>
      <c r="G247" s="43" t="str">
        <f aca="false">IF(AND($A247="",$C247="",$D247="",$E247=""),"",IF($A247="","Needs a JE #",IF(ROUND(SUMIF($A$2:$A$1001,$A247,$D$2:$D$1001)-SUMIF($A$2:$A$1001,$A247,$E$2:$E$1001),2)=0,"✓","Out of balance")))</f>
        <v/>
      </c>
      <c r="H247" s="0" t="str">
        <f aca="false">IF($C247="","",IFERROR(INDEX('Chart of Accounts'!$C$2:$C$57,MATCH($C247,'Chart of Accounts'!$A$2:$A$57,0)),""))</f>
        <v/>
      </c>
      <c r="I247" s="0" t="str">
        <f aca="false">IF($C247="","",IFERROR(INDEX('Chart of Accounts'!$B$2:$B$57,MATCH($C247,'Chart of Accounts'!$A$2:$A$57,0)),""))</f>
        <v/>
      </c>
    </row>
    <row r="248" customFormat="false" ht="15" hidden="false" customHeight="false" outlineLevel="0" collapsed="false">
      <c r="A248" s="22"/>
      <c r="B248" s="42"/>
      <c r="C248" s="22"/>
      <c r="D248" s="41"/>
      <c r="E248" s="41"/>
      <c r="F248" s="22"/>
      <c r="G248" s="43" t="str">
        <f aca="false">IF(AND($A248="",$C248="",$D248="",$E248=""),"",IF($A248="","Needs a JE #",IF(ROUND(SUMIF($A$2:$A$1001,$A248,$D$2:$D$1001)-SUMIF($A$2:$A$1001,$A248,$E$2:$E$1001),2)=0,"✓","Out of balance")))</f>
        <v/>
      </c>
      <c r="H248" s="0" t="str">
        <f aca="false">IF($C248="","",IFERROR(INDEX('Chart of Accounts'!$C$2:$C$57,MATCH($C248,'Chart of Accounts'!$A$2:$A$57,0)),""))</f>
        <v/>
      </c>
      <c r="I248" s="0" t="str">
        <f aca="false">IF($C248="","",IFERROR(INDEX('Chart of Accounts'!$B$2:$B$57,MATCH($C248,'Chart of Accounts'!$A$2:$A$57,0)),""))</f>
        <v/>
      </c>
    </row>
    <row r="249" customFormat="false" ht="15" hidden="false" customHeight="false" outlineLevel="0" collapsed="false">
      <c r="A249" s="22"/>
      <c r="B249" s="42"/>
      <c r="C249" s="22"/>
      <c r="D249" s="41"/>
      <c r="E249" s="41"/>
      <c r="F249" s="22"/>
      <c r="G249" s="43" t="str">
        <f aca="false">IF(AND($A249="",$C249="",$D249="",$E249=""),"",IF($A249="","Needs a JE #",IF(ROUND(SUMIF($A$2:$A$1001,$A249,$D$2:$D$1001)-SUMIF($A$2:$A$1001,$A249,$E$2:$E$1001),2)=0,"✓","Out of balance")))</f>
        <v/>
      </c>
      <c r="H249" s="0" t="str">
        <f aca="false">IF($C249="","",IFERROR(INDEX('Chart of Accounts'!$C$2:$C$57,MATCH($C249,'Chart of Accounts'!$A$2:$A$57,0)),""))</f>
        <v/>
      </c>
      <c r="I249" s="0" t="str">
        <f aca="false">IF($C249="","",IFERROR(INDEX('Chart of Accounts'!$B$2:$B$57,MATCH($C249,'Chart of Accounts'!$A$2:$A$57,0)),""))</f>
        <v/>
      </c>
    </row>
    <row r="250" customFormat="false" ht="15" hidden="false" customHeight="false" outlineLevel="0" collapsed="false">
      <c r="A250" s="22"/>
      <c r="B250" s="42"/>
      <c r="C250" s="22"/>
      <c r="D250" s="41"/>
      <c r="E250" s="41"/>
      <c r="F250" s="22"/>
      <c r="G250" s="43" t="str">
        <f aca="false">IF(AND($A250="",$C250="",$D250="",$E250=""),"",IF($A250="","Needs a JE #",IF(ROUND(SUMIF($A$2:$A$1001,$A250,$D$2:$D$1001)-SUMIF($A$2:$A$1001,$A250,$E$2:$E$1001),2)=0,"✓","Out of balance")))</f>
        <v/>
      </c>
      <c r="H250" s="0" t="str">
        <f aca="false">IF($C250="","",IFERROR(INDEX('Chart of Accounts'!$C$2:$C$57,MATCH($C250,'Chart of Accounts'!$A$2:$A$57,0)),""))</f>
        <v/>
      </c>
      <c r="I250" s="0" t="str">
        <f aca="false">IF($C250="","",IFERROR(INDEX('Chart of Accounts'!$B$2:$B$57,MATCH($C250,'Chart of Accounts'!$A$2:$A$57,0)),""))</f>
        <v/>
      </c>
    </row>
    <row r="251" customFormat="false" ht="15" hidden="false" customHeight="false" outlineLevel="0" collapsed="false">
      <c r="A251" s="22"/>
      <c r="B251" s="42"/>
      <c r="C251" s="22"/>
      <c r="D251" s="41"/>
      <c r="E251" s="41"/>
      <c r="F251" s="22"/>
      <c r="G251" s="43" t="str">
        <f aca="false">IF(AND($A251="",$C251="",$D251="",$E251=""),"",IF($A251="","Needs a JE #",IF(ROUND(SUMIF($A$2:$A$1001,$A251,$D$2:$D$1001)-SUMIF($A$2:$A$1001,$A251,$E$2:$E$1001),2)=0,"✓","Out of balance")))</f>
        <v/>
      </c>
      <c r="H251" s="0" t="str">
        <f aca="false">IF($C251="","",IFERROR(INDEX('Chart of Accounts'!$C$2:$C$57,MATCH($C251,'Chart of Accounts'!$A$2:$A$57,0)),""))</f>
        <v/>
      </c>
      <c r="I251" s="0" t="str">
        <f aca="false">IF($C251="","",IFERROR(INDEX('Chart of Accounts'!$B$2:$B$57,MATCH($C251,'Chart of Accounts'!$A$2:$A$57,0)),""))</f>
        <v/>
      </c>
    </row>
    <row r="252" customFormat="false" ht="15" hidden="false" customHeight="false" outlineLevel="0" collapsed="false">
      <c r="A252" s="22"/>
      <c r="B252" s="42"/>
      <c r="C252" s="22"/>
      <c r="D252" s="41"/>
      <c r="E252" s="41"/>
      <c r="F252" s="22"/>
      <c r="G252" s="43" t="str">
        <f aca="false">IF(AND($A252="",$C252="",$D252="",$E252=""),"",IF($A252="","Needs a JE #",IF(ROUND(SUMIF($A$2:$A$1001,$A252,$D$2:$D$1001)-SUMIF($A$2:$A$1001,$A252,$E$2:$E$1001),2)=0,"✓","Out of balance")))</f>
        <v/>
      </c>
      <c r="H252" s="0" t="str">
        <f aca="false">IF($C252="","",IFERROR(INDEX('Chart of Accounts'!$C$2:$C$57,MATCH($C252,'Chart of Accounts'!$A$2:$A$57,0)),""))</f>
        <v/>
      </c>
      <c r="I252" s="0" t="str">
        <f aca="false">IF($C252="","",IFERROR(INDEX('Chart of Accounts'!$B$2:$B$57,MATCH($C252,'Chart of Accounts'!$A$2:$A$57,0)),""))</f>
        <v/>
      </c>
    </row>
    <row r="253" customFormat="false" ht="15" hidden="false" customHeight="false" outlineLevel="0" collapsed="false">
      <c r="A253" s="22"/>
      <c r="B253" s="42"/>
      <c r="C253" s="22"/>
      <c r="D253" s="41"/>
      <c r="E253" s="41"/>
      <c r="F253" s="22"/>
      <c r="G253" s="43" t="str">
        <f aca="false">IF(AND($A253="",$C253="",$D253="",$E253=""),"",IF($A253="","Needs a JE #",IF(ROUND(SUMIF($A$2:$A$1001,$A253,$D$2:$D$1001)-SUMIF($A$2:$A$1001,$A253,$E$2:$E$1001),2)=0,"✓","Out of balance")))</f>
        <v/>
      </c>
      <c r="H253" s="0" t="str">
        <f aca="false">IF($C253="","",IFERROR(INDEX('Chart of Accounts'!$C$2:$C$57,MATCH($C253,'Chart of Accounts'!$A$2:$A$57,0)),""))</f>
        <v/>
      </c>
      <c r="I253" s="0" t="str">
        <f aca="false">IF($C253="","",IFERROR(INDEX('Chart of Accounts'!$B$2:$B$57,MATCH($C253,'Chart of Accounts'!$A$2:$A$57,0)),""))</f>
        <v/>
      </c>
    </row>
    <row r="254" customFormat="false" ht="15" hidden="false" customHeight="false" outlineLevel="0" collapsed="false">
      <c r="A254" s="22"/>
      <c r="B254" s="42"/>
      <c r="C254" s="22"/>
      <c r="D254" s="41"/>
      <c r="E254" s="41"/>
      <c r="F254" s="22"/>
      <c r="G254" s="43" t="str">
        <f aca="false">IF(AND($A254="",$C254="",$D254="",$E254=""),"",IF($A254="","Needs a JE #",IF(ROUND(SUMIF($A$2:$A$1001,$A254,$D$2:$D$1001)-SUMIF($A$2:$A$1001,$A254,$E$2:$E$1001),2)=0,"✓","Out of balance")))</f>
        <v/>
      </c>
      <c r="H254" s="0" t="str">
        <f aca="false">IF($C254="","",IFERROR(INDEX('Chart of Accounts'!$C$2:$C$57,MATCH($C254,'Chart of Accounts'!$A$2:$A$57,0)),""))</f>
        <v/>
      </c>
      <c r="I254" s="0" t="str">
        <f aca="false">IF($C254="","",IFERROR(INDEX('Chart of Accounts'!$B$2:$B$57,MATCH($C254,'Chart of Accounts'!$A$2:$A$57,0)),""))</f>
        <v/>
      </c>
    </row>
    <row r="255" customFormat="false" ht="15" hidden="false" customHeight="false" outlineLevel="0" collapsed="false">
      <c r="A255" s="22"/>
      <c r="B255" s="42"/>
      <c r="C255" s="22"/>
      <c r="D255" s="41"/>
      <c r="E255" s="41"/>
      <c r="F255" s="22"/>
      <c r="G255" s="43" t="str">
        <f aca="false">IF(AND($A255="",$C255="",$D255="",$E255=""),"",IF($A255="","Needs a JE #",IF(ROUND(SUMIF($A$2:$A$1001,$A255,$D$2:$D$1001)-SUMIF($A$2:$A$1001,$A255,$E$2:$E$1001),2)=0,"✓","Out of balance")))</f>
        <v/>
      </c>
      <c r="H255" s="0" t="str">
        <f aca="false">IF($C255="","",IFERROR(INDEX('Chart of Accounts'!$C$2:$C$57,MATCH($C255,'Chart of Accounts'!$A$2:$A$57,0)),""))</f>
        <v/>
      </c>
      <c r="I255" s="0" t="str">
        <f aca="false">IF($C255="","",IFERROR(INDEX('Chart of Accounts'!$B$2:$B$57,MATCH($C255,'Chart of Accounts'!$A$2:$A$57,0)),""))</f>
        <v/>
      </c>
    </row>
    <row r="256" customFormat="false" ht="15" hidden="false" customHeight="false" outlineLevel="0" collapsed="false">
      <c r="A256" s="22"/>
      <c r="B256" s="42"/>
      <c r="C256" s="22"/>
      <c r="D256" s="41"/>
      <c r="E256" s="41"/>
      <c r="F256" s="22"/>
      <c r="G256" s="43" t="str">
        <f aca="false">IF(AND($A256="",$C256="",$D256="",$E256=""),"",IF($A256="","Needs a JE #",IF(ROUND(SUMIF($A$2:$A$1001,$A256,$D$2:$D$1001)-SUMIF($A$2:$A$1001,$A256,$E$2:$E$1001),2)=0,"✓","Out of balance")))</f>
        <v/>
      </c>
      <c r="H256" s="0" t="str">
        <f aca="false">IF($C256="","",IFERROR(INDEX('Chart of Accounts'!$C$2:$C$57,MATCH($C256,'Chart of Accounts'!$A$2:$A$57,0)),""))</f>
        <v/>
      </c>
      <c r="I256" s="0" t="str">
        <f aca="false">IF($C256="","",IFERROR(INDEX('Chart of Accounts'!$B$2:$B$57,MATCH($C256,'Chart of Accounts'!$A$2:$A$57,0)),""))</f>
        <v/>
      </c>
    </row>
    <row r="257" customFormat="false" ht="15" hidden="false" customHeight="false" outlineLevel="0" collapsed="false">
      <c r="A257" s="22"/>
      <c r="B257" s="42"/>
      <c r="C257" s="22"/>
      <c r="D257" s="41"/>
      <c r="E257" s="41"/>
      <c r="F257" s="22"/>
      <c r="G257" s="43" t="str">
        <f aca="false">IF(AND($A257="",$C257="",$D257="",$E257=""),"",IF($A257="","Needs a JE #",IF(ROUND(SUMIF($A$2:$A$1001,$A257,$D$2:$D$1001)-SUMIF($A$2:$A$1001,$A257,$E$2:$E$1001),2)=0,"✓","Out of balance")))</f>
        <v/>
      </c>
      <c r="H257" s="0" t="str">
        <f aca="false">IF($C257="","",IFERROR(INDEX('Chart of Accounts'!$C$2:$C$57,MATCH($C257,'Chart of Accounts'!$A$2:$A$57,0)),""))</f>
        <v/>
      </c>
      <c r="I257" s="0" t="str">
        <f aca="false">IF($C257="","",IFERROR(INDEX('Chart of Accounts'!$B$2:$B$57,MATCH($C257,'Chart of Accounts'!$A$2:$A$57,0)),""))</f>
        <v/>
      </c>
    </row>
    <row r="258" customFormat="false" ht="15" hidden="false" customHeight="false" outlineLevel="0" collapsed="false">
      <c r="A258" s="22"/>
      <c r="B258" s="42"/>
      <c r="C258" s="22"/>
      <c r="D258" s="41"/>
      <c r="E258" s="41"/>
      <c r="F258" s="22"/>
      <c r="G258" s="43" t="str">
        <f aca="false">IF(AND($A258="",$C258="",$D258="",$E258=""),"",IF($A258="","Needs a JE #",IF(ROUND(SUMIF($A$2:$A$1001,$A258,$D$2:$D$1001)-SUMIF($A$2:$A$1001,$A258,$E$2:$E$1001),2)=0,"✓","Out of balance")))</f>
        <v/>
      </c>
      <c r="H258" s="0" t="str">
        <f aca="false">IF($C258="","",IFERROR(INDEX('Chart of Accounts'!$C$2:$C$57,MATCH($C258,'Chart of Accounts'!$A$2:$A$57,0)),""))</f>
        <v/>
      </c>
      <c r="I258" s="0" t="str">
        <f aca="false">IF($C258="","",IFERROR(INDEX('Chart of Accounts'!$B$2:$B$57,MATCH($C258,'Chart of Accounts'!$A$2:$A$57,0)),""))</f>
        <v/>
      </c>
    </row>
    <row r="259" customFormat="false" ht="15" hidden="false" customHeight="false" outlineLevel="0" collapsed="false">
      <c r="A259" s="22"/>
      <c r="B259" s="42"/>
      <c r="C259" s="22"/>
      <c r="D259" s="41"/>
      <c r="E259" s="41"/>
      <c r="F259" s="22"/>
      <c r="G259" s="43" t="str">
        <f aca="false">IF(AND($A259="",$C259="",$D259="",$E259=""),"",IF($A259="","Needs a JE #",IF(ROUND(SUMIF($A$2:$A$1001,$A259,$D$2:$D$1001)-SUMIF($A$2:$A$1001,$A259,$E$2:$E$1001),2)=0,"✓","Out of balance")))</f>
        <v/>
      </c>
      <c r="H259" s="0" t="str">
        <f aca="false">IF($C259="","",IFERROR(INDEX('Chart of Accounts'!$C$2:$C$57,MATCH($C259,'Chart of Accounts'!$A$2:$A$57,0)),""))</f>
        <v/>
      </c>
      <c r="I259" s="0" t="str">
        <f aca="false">IF($C259="","",IFERROR(INDEX('Chart of Accounts'!$B$2:$B$57,MATCH($C259,'Chart of Accounts'!$A$2:$A$57,0)),""))</f>
        <v/>
      </c>
    </row>
    <row r="260" customFormat="false" ht="15" hidden="false" customHeight="false" outlineLevel="0" collapsed="false">
      <c r="A260" s="22"/>
      <c r="B260" s="42"/>
      <c r="C260" s="22"/>
      <c r="D260" s="41"/>
      <c r="E260" s="41"/>
      <c r="F260" s="22"/>
      <c r="G260" s="43" t="str">
        <f aca="false">IF(AND($A260="",$C260="",$D260="",$E260=""),"",IF($A260="","Needs a JE #",IF(ROUND(SUMIF($A$2:$A$1001,$A260,$D$2:$D$1001)-SUMIF($A$2:$A$1001,$A260,$E$2:$E$1001),2)=0,"✓","Out of balance")))</f>
        <v/>
      </c>
      <c r="H260" s="0" t="str">
        <f aca="false">IF($C260="","",IFERROR(INDEX('Chart of Accounts'!$C$2:$C$57,MATCH($C260,'Chart of Accounts'!$A$2:$A$57,0)),""))</f>
        <v/>
      </c>
      <c r="I260" s="0" t="str">
        <f aca="false">IF($C260="","",IFERROR(INDEX('Chart of Accounts'!$B$2:$B$57,MATCH($C260,'Chart of Accounts'!$A$2:$A$57,0)),""))</f>
        <v/>
      </c>
    </row>
    <row r="261" customFormat="false" ht="15" hidden="false" customHeight="false" outlineLevel="0" collapsed="false">
      <c r="A261" s="22"/>
      <c r="B261" s="42"/>
      <c r="C261" s="22"/>
      <c r="D261" s="41"/>
      <c r="E261" s="41"/>
      <c r="F261" s="22"/>
      <c r="G261" s="43" t="str">
        <f aca="false">IF(AND($A261="",$C261="",$D261="",$E261=""),"",IF($A261="","Needs a JE #",IF(ROUND(SUMIF($A$2:$A$1001,$A261,$D$2:$D$1001)-SUMIF($A$2:$A$1001,$A261,$E$2:$E$1001),2)=0,"✓","Out of balance")))</f>
        <v/>
      </c>
      <c r="H261" s="0" t="str">
        <f aca="false">IF($C261="","",IFERROR(INDEX('Chart of Accounts'!$C$2:$C$57,MATCH($C261,'Chart of Accounts'!$A$2:$A$57,0)),""))</f>
        <v/>
      </c>
      <c r="I261" s="0" t="str">
        <f aca="false">IF($C261="","",IFERROR(INDEX('Chart of Accounts'!$B$2:$B$57,MATCH($C261,'Chart of Accounts'!$A$2:$A$57,0)),""))</f>
        <v/>
      </c>
    </row>
    <row r="262" customFormat="false" ht="15" hidden="false" customHeight="false" outlineLevel="0" collapsed="false">
      <c r="A262" s="22"/>
      <c r="B262" s="42"/>
      <c r="C262" s="22"/>
      <c r="D262" s="41"/>
      <c r="E262" s="41"/>
      <c r="F262" s="22"/>
      <c r="G262" s="43" t="str">
        <f aca="false">IF(AND($A262="",$C262="",$D262="",$E262=""),"",IF($A262="","Needs a JE #",IF(ROUND(SUMIF($A$2:$A$1001,$A262,$D$2:$D$1001)-SUMIF($A$2:$A$1001,$A262,$E$2:$E$1001),2)=0,"✓","Out of balance")))</f>
        <v/>
      </c>
      <c r="H262" s="0" t="str">
        <f aca="false">IF($C262="","",IFERROR(INDEX('Chart of Accounts'!$C$2:$C$57,MATCH($C262,'Chart of Accounts'!$A$2:$A$57,0)),""))</f>
        <v/>
      </c>
      <c r="I262" s="0" t="str">
        <f aca="false">IF($C262="","",IFERROR(INDEX('Chart of Accounts'!$B$2:$B$57,MATCH($C262,'Chart of Accounts'!$A$2:$A$57,0)),""))</f>
        <v/>
      </c>
    </row>
    <row r="263" customFormat="false" ht="15" hidden="false" customHeight="false" outlineLevel="0" collapsed="false">
      <c r="A263" s="22"/>
      <c r="B263" s="42"/>
      <c r="C263" s="22"/>
      <c r="D263" s="41"/>
      <c r="E263" s="41"/>
      <c r="F263" s="22"/>
      <c r="G263" s="43" t="str">
        <f aca="false">IF(AND($A263="",$C263="",$D263="",$E263=""),"",IF($A263="","Needs a JE #",IF(ROUND(SUMIF($A$2:$A$1001,$A263,$D$2:$D$1001)-SUMIF($A$2:$A$1001,$A263,$E$2:$E$1001),2)=0,"✓","Out of balance")))</f>
        <v/>
      </c>
      <c r="H263" s="0" t="str">
        <f aca="false">IF($C263="","",IFERROR(INDEX('Chart of Accounts'!$C$2:$C$57,MATCH($C263,'Chart of Accounts'!$A$2:$A$57,0)),""))</f>
        <v/>
      </c>
      <c r="I263" s="0" t="str">
        <f aca="false">IF($C263="","",IFERROR(INDEX('Chart of Accounts'!$B$2:$B$57,MATCH($C263,'Chart of Accounts'!$A$2:$A$57,0)),""))</f>
        <v/>
      </c>
    </row>
    <row r="264" customFormat="false" ht="15" hidden="false" customHeight="false" outlineLevel="0" collapsed="false">
      <c r="A264" s="22"/>
      <c r="B264" s="42"/>
      <c r="C264" s="22"/>
      <c r="D264" s="41"/>
      <c r="E264" s="41"/>
      <c r="F264" s="22"/>
      <c r="G264" s="43" t="str">
        <f aca="false">IF(AND($A264="",$C264="",$D264="",$E264=""),"",IF($A264="","Needs a JE #",IF(ROUND(SUMIF($A$2:$A$1001,$A264,$D$2:$D$1001)-SUMIF($A$2:$A$1001,$A264,$E$2:$E$1001),2)=0,"✓","Out of balance")))</f>
        <v/>
      </c>
      <c r="H264" s="0" t="str">
        <f aca="false">IF($C264="","",IFERROR(INDEX('Chart of Accounts'!$C$2:$C$57,MATCH($C264,'Chart of Accounts'!$A$2:$A$57,0)),""))</f>
        <v/>
      </c>
      <c r="I264" s="0" t="str">
        <f aca="false">IF($C264="","",IFERROR(INDEX('Chart of Accounts'!$B$2:$B$57,MATCH($C264,'Chart of Accounts'!$A$2:$A$57,0)),""))</f>
        <v/>
      </c>
    </row>
    <row r="265" customFormat="false" ht="15" hidden="false" customHeight="false" outlineLevel="0" collapsed="false">
      <c r="A265" s="22"/>
      <c r="B265" s="42"/>
      <c r="C265" s="22"/>
      <c r="D265" s="41"/>
      <c r="E265" s="41"/>
      <c r="F265" s="22"/>
      <c r="G265" s="43" t="str">
        <f aca="false">IF(AND($A265="",$C265="",$D265="",$E265=""),"",IF($A265="","Needs a JE #",IF(ROUND(SUMIF($A$2:$A$1001,$A265,$D$2:$D$1001)-SUMIF($A$2:$A$1001,$A265,$E$2:$E$1001),2)=0,"✓","Out of balance")))</f>
        <v/>
      </c>
      <c r="H265" s="0" t="str">
        <f aca="false">IF($C265="","",IFERROR(INDEX('Chart of Accounts'!$C$2:$C$57,MATCH($C265,'Chart of Accounts'!$A$2:$A$57,0)),""))</f>
        <v/>
      </c>
      <c r="I265" s="0" t="str">
        <f aca="false">IF($C265="","",IFERROR(INDEX('Chart of Accounts'!$B$2:$B$57,MATCH($C265,'Chart of Accounts'!$A$2:$A$57,0)),""))</f>
        <v/>
      </c>
    </row>
    <row r="266" customFormat="false" ht="15" hidden="false" customHeight="false" outlineLevel="0" collapsed="false">
      <c r="A266" s="22"/>
      <c r="B266" s="42"/>
      <c r="C266" s="22"/>
      <c r="D266" s="41"/>
      <c r="E266" s="41"/>
      <c r="F266" s="22"/>
      <c r="G266" s="43" t="str">
        <f aca="false">IF(AND($A266="",$C266="",$D266="",$E266=""),"",IF($A266="","Needs a JE #",IF(ROUND(SUMIF($A$2:$A$1001,$A266,$D$2:$D$1001)-SUMIF($A$2:$A$1001,$A266,$E$2:$E$1001),2)=0,"✓","Out of balance")))</f>
        <v/>
      </c>
      <c r="H266" s="0" t="str">
        <f aca="false">IF($C266="","",IFERROR(INDEX('Chart of Accounts'!$C$2:$C$57,MATCH($C266,'Chart of Accounts'!$A$2:$A$57,0)),""))</f>
        <v/>
      </c>
      <c r="I266" s="0" t="str">
        <f aca="false">IF($C266="","",IFERROR(INDEX('Chart of Accounts'!$B$2:$B$57,MATCH($C266,'Chart of Accounts'!$A$2:$A$57,0)),""))</f>
        <v/>
      </c>
    </row>
    <row r="267" customFormat="false" ht="15" hidden="false" customHeight="false" outlineLevel="0" collapsed="false">
      <c r="A267" s="22"/>
      <c r="B267" s="42"/>
      <c r="C267" s="22"/>
      <c r="D267" s="41"/>
      <c r="E267" s="41"/>
      <c r="F267" s="22"/>
      <c r="G267" s="43" t="str">
        <f aca="false">IF(AND($A267="",$C267="",$D267="",$E267=""),"",IF($A267="","Needs a JE #",IF(ROUND(SUMIF($A$2:$A$1001,$A267,$D$2:$D$1001)-SUMIF($A$2:$A$1001,$A267,$E$2:$E$1001),2)=0,"✓","Out of balance")))</f>
        <v/>
      </c>
      <c r="H267" s="0" t="str">
        <f aca="false">IF($C267="","",IFERROR(INDEX('Chart of Accounts'!$C$2:$C$57,MATCH($C267,'Chart of Accounts'!$A$2:$A$57,0)),""))</f>
        <v/>
      </c>
      <c r="I267" s="0" t="str">
        <f aca="false">IF($C267="","",IFERROR(INDEX('Chart of Accounts'!$B$2:$B$57,MATCH($C267,'Chart of Accounts'!$A$2:$A$57,0)),""))</f>
        <v/>
      </c>
    </row>
    <row r="268" customFormat="false" ht="15" hidden="false" customHeight="false" outlineLevel="0" collapsed="false">
      <c r="A268" s="22"/>
      <c r="B268" s="42"/>
      <c r="C268" s="22"/>
      <c r="D268" s="41"/>
      <c r="E268" s="41"/>
      <c r="F268" s="22"/>
      <c r="G268" s="43" t="str">
        <f aca="false">IF(AND($A268="",$C268="",$D268="",$E268=""),"",IF($A268="","Needs a JE #",IF(ROUND(SUMIF($A$2:$A$1001,$A268,$D$2:$D$1001)-SUMIF($A$2:$A$1001,$A268,$E$2:$E$1001),2)=0,"✓","Out of balance")))</f>
        <v/>
      </c>
      <c r="H268" s="0" t="str">
        <f aca="false">IF($C268="","",IFERROR(INDEX('Chart of Accounts'!$C$2:$C$57,MATCH($C268,'Chart of Accounts'!$A$2:$A$57,0)),""))</f>
        <v/>
      </c>
      <c r="I268" s="0" t="str">
        <f aca="false">IF($C268="","",IFERROR(INDEX('Chart of Accounts'!$B$2:$B$57,MATCH($C268,'Chart of Accounts'!$A$2:$A$57,0)),""))</f>
        <v/>
      </c>
    </row>
    <row r="269" customFormat="false" ht="15" hidden="false" customHeight="false" outlineLevel="0" collapsed="false">
      <c r="A269" s="22"/>
      <c r="B269" s="42"/>
      <c r="C269" s="22"/>
      <c r="D269" s="41"/>
      <c r="E269" s="41"/>
      <c r="F269" s="22"/>
      <c r="G269" s="43" t="str">
        <f aca="false">IF(AND($A269="",$C269="",$D269="",$E269=""),"",IF($A269="","Needs a JE #",IF(ROUND(SUMIF($A$2:$A$1001,$A269,$D$2:$D$1001)-SUMIF($A$2:$A$1001,$A269,$E$2:$E$1001),2)=0,"✓","Out of balance")))</f>
        <v/>
      </c>
      <c r="H269" s="0" t="str">
        <f aca="false">IF($C269="","",IFERROR(INDEX('Chart of Accounts'!$C$2:$C$57,MATCH($C269,'Chart of Accounts'!$A$2:$A$57,0)),""))</f>
        <v/>
      </c>
      <c r="I269" s="0" t="str">
        <f aca="false">IF($C269="","",IFERROR(INDEX('Chart of Accounts'!$B$2:$B$57,MATCH($C269,'Chart of Accounts'!$A$2:$A$57,0)),""))</f>
        <v/>
      </c>
    </row>
    <row r="270" customFormat="false" ht="15" hidden="false" customHeight="false" outlineLevel="0" collapsed="false">
      <c r="A270" s="22"/>
      <c r="B270" s="42"/>
      <c r="C270" s="22"/>
      <c r="D270" s="41"/>
      <c r="E270" s="41"/>
      <c r="F270" s="22"/>
      <c r="G270" s="43" t="str">
        <f aca="false">IF(AND($A270="",$C270="",$D270="",$E270=""),"",IF($A270="","Needs a JE #",IF(ROUND(SUMIF($A$2:$A$1001,$A270,$D$2:$D$1001)-SUMIF($A$2:$A$1001,$A270,$E$2:$E$1001),2)=0,"✓","Out of balance")))</f>
        <v/>
      </c>
      <c r="H270" s="0" t="str">
        <f aca="false">IF($C270="","",IFERROR(INDEX('Chart of Accounts'!$C$2:$C$57,MATCH($C270,'Chart of Accounts'!$A$2:$A$57,0)),""))</f>
        <v/>
      </c>
      <c r="I270" s="0" t="str">
        <f aca="false">IF($C270="","",IFERROR(INDEX('Chart of Accounts'!$B$2:$B$57,MATCH($C270,'Chart of Accounts'!$A$2:$A$57,0)),""))</f>
        <v/>
      </c>
    </row>
    <row r="271" customFormat="false" ht="15" hidden="false" customHeight="false" outlineLevel="0" collapsed="false">
      <c r="A271" s="22"/>
      <c r="B271" s="42"/>
      <c r="C271" s="22"/>
      <c r="D271" s="41"/>
      <c r="E271" s="41"/>
      <c r="F271" s="22"/>
      <c r="G271" s="43" t="str">
        <f aca="false">IF(AND($A271="",$C271="",$D271="",$E271=""),"",IF($A271="","Needs a JE #",IF(ROUND(SUMIF($A$2:$A$1001,$A271,$D$2:$D$1001)-SUMIF($A$2:$A$1001,$A271,$E$2:$E$1001),2)=0,"✓","Out of balance")))</f>
        <v/>
      </c>
      <c r="H271" s="0" t="str">
        <f aca="false">IF($C271="","",IFERROR(INDEX('Chart of Accounts'!$C$2:$C$57,MATCH($C271,'Chart of Accounts'!$A$2:$A$57,0)),""))</f>
        <v/>
      </c>
      <c r="I271" s="0" t="str">
        <f aca="false">IF($C271="","",IFERROR(INDEX('Chart of Accounts'!$B$2:$B$57,MATCH($C271,'Chart of Accounts'!$A$2:$A$57,0)),""))</f>
        <v/>
      </c>
    </row>
    <row r="272" customFormat="false" ht="15" hidden="false" customHeight="false" outlineLevel="0" collapsed="false">
      <c r="A272" s="22"/>
      <c r="B272" s="42"/>
      <c r="C272" s="22"/>
      <c r="D272" s="41"/>
      <c r="E272" s="41"/>
      <c r="F272" s="22"/>
      <c r="G272" s="43" t="str">
        <f aca="false">IF(AND($A272="",$C272="",$D272="",$E272=""),"",IF($A272="","Needs a JE #",IF(ROUND(SUMIF($A$2:$A$1001,$A272,$D$2:$D$1001)-SUMIF($A$2:$A$1001,$A272,$E$2:$E$1001),2)=0,"✓","Out of balance")))</f>
        <v/>
      </c>
      <c r="H272" s="0" t="str">
        <f aca="false">IF($C272="","",IFERROR(INDEX('Chart of Accounts'!$C$2:$C$57,MATCH($C272,'Chart of Accounts'!$A$2:$A$57,0)),""))</f>
        <v/>
      </c>
      <c r="I272" s="0" t="str">
        <f aca="false">IF($C272="","",IFERROR(INDEX('Chart of Accounts'!$B$2:$B$57,MATCH($C272,'Chart of Accounts'!$A$2:$A$57,0)),""))</f>
        <v/>
      </c>
    </row>
    <row r="273" customFormat="false" ht="15" hidden="false" customHeight="false" outlineLevel="0" collapsed="false">
      <c r="A273" s="22"/>
      <c r="B273" s="42"/>
      <c r="C273" s="22"/>
      <c r="D273" s="41"/>
      <c r="E273" s="41"/>
      <c r="F273" s="22"/>
      <c r="G273" s="43" t="str">
        <f aca="false">IF(AND($A273="",$C273="",$D273="",$E273=""),"",IF($A273="","Needs a JE #",IF(ROUND(SUMIF($A$2:$A$1001,$A273,$D$2:$D$1001)-SUMIF($A$2:$A$1001,$A273,$E$2:$E$1001),2)=0,"✓","Out of balance")))</f>
        <v/>
      </c>
      <c r="H273" s="0" t="str">
        <f aca="false">IF($C273="","",IFERROR(INDEX('Chart of Accounts'!$C$2:$C$57,MATCH($C273,'Chart of Accounts'!$A$2:$A$57,0)),""))</f>
        <v/>
      </c>
      <c r="I273" s="0" t="str">
        <f aca="false">IF($C273="","",IFERROR(INDEX('Chart of Accounts'!$B$2:$B$57,MATCH($C273,'Chart of Accounts'!$A$2:$A$57,0)),""))</f>
        <v/>
      </c>
    </row>
    <row r="274" customFormat="false" ht="15" hidden="false" customHeight="false" outlineLevel="0" collapsed="false">
      <c r="A274" s="22"/>
      <c r="B274" s="42"/>
      <c r="C274" s="22"/>
      <c r="D274" s="41"/>
      <c r="E274" s="41"/>
      <c r="F274" s="22"/>
      <c r="G274" s="43" t="str">
        <f aca="false">IF(AND($A274="",$C274="",$D274="",$E274=""),"",IF($A274="","Needs a JE #",IF(ROUND(SUMIF($A$2:$A$1001,$A274,$D$2:$D$1001)-SUMIF($A$2:$A$1001,$A274,$E$2:$E$1001),2)=0,"✓","Out of balance")))</f>
        <v/>
      </c>
      <c r="H274" s="0" t="str">
        <f aca="false">IF($C274="","",IFERROR(INDEX('Chart of Accounts'!$C$2:$C$57,MATCH($C274,'Chart of Accounts'!$A$2:$A$57,0)),""))</f>
        <v/>
      </c>
      <c r="I274" s="0" t="str">
        <f aca="false">IF($C274="","",IFERROR(INDEX('Chart of Accounts'!$B$2:$B$57,MATCH($C274,'Chart of Accounts'!$A$2:$A$57,0)),""))</f>
        <v/>
      </c>
    </row>
    <row r="275" customFormat="false" ht="15" hidden="false" customHeight="false" outlineLevel="0" collapsed="false">
      <c r="A275" s="22"/>
      <c r="B275" s="42"/>
      <c r="C275" s="22"/>
      <c r="D275" s="41"/>
      <c r="E275" s="41"/>
      <c r="F275" s="22"/>
      <c r="G275" s="43" t="str">
        <f aca="false">IF(AND($A275="",$C275="",$D275="",$E275=""),"",IF($A275="","Needs a JE #",IF(ROUND(SUMIF($A$2:$A$1001,$A275,$D$2:$D$1001)-SUMIF($A$2:$A$1001,$A275,$E$2:$E$1001),2)=0,"✓","Out of balance")))</f>
        <v/>
      </c>
      <c r="H275" s="0" t="str">
        <f aca="false">IF($C275="","",IFERROR(INDEX('Chart of Accounts'!$C$2:$C$57,MATCH($C275,'Chart of Accounts'!$A$2:$A$57,0)),""))</f>
        <v/>
      </c>
      <c r="I275" s="0" t="str">
        <f aca="false">IF($C275="","",IFERROR(INDEX('Chart of Accounts'!$B$2:$B$57,MATCH($C275,'Chart of Accounts'!$A$2:$A$57,0)),""))</f>
        <v/>
      </c>
    </row>
    <row r="276" customFormat="false" ht="15" hidden="false" customHeight="false" outlineLevel="0" collapsed="false">
      <c r="A276" s="22"/>
      <c r="B276" s="42"/>
      <c r="C276" s="22"/>
      <c r="D276" s="41"/>
      <c r="E276" s="41"/>
      <c r="F276" s="22"/>
      <c r="G276" s="43" t="str">
        <f aca="false">IF(AND($A276="",$C276="",$D276="",$E276=""),"",IF($A276="","Needs a JE #",IF(ROUND(SUMIF($A$2:$A$1001,$A276,$D$2:$D$1001)-SUMIF($A$2:$A$1001,$A276,$E$2:$E$1001),2)=0,"✓","Out of balance")))</f>
        <v/>
      </c>
      <c r="H276" s="0" t="str">
        <f aca="false">IF($C276="","",IFERROR(INDEX('Chart of Accounts'!$C$2:$C$57,MATCH($C276,'Chart of Accounts'!$A$2:$A$57,0)),""))</f>
        <v/>
      </c>
      <c r="I276" s="0" t="str">
        <f aca="false">IF($C276="","",IFERROR(INDEX('Chart of Accounts'!$B$2:$B$57,MATCH($C276,'Chart of Accounts'!$A$2:$A$57,0)),""))</f>
        <v/>
      </c>
    </row>
    <row r="277" customFormat="false" ht="15" hidden="false" customHeight="false" outlineLevel="0" collapsed="false">
      <c r="A277" s="22"/>
      <c r="B277" s="42"/>
      <c r="C277" s="22"/>
      <c r="D277" s="41"/>
      <c r="E277" s="41"/>
      <c r="F277" s="22"/>
      <c r="G277" s="43" t="str">
        <f aca="false">IF(AND($A277="",$C277="",$D277="",$E277=""),"",IF($A277="","Needs a JE #",IF(ROUND(SUMIF($A$2:$A$1001,$A277,$D$2:$D$1001)-SUMIF($A$2:$A$1001,$A277,$E$2:$E$1001),2)=0,"✓","Out of balance")))</f>
        <v/>
      </c>
      <c r="H277" s="0" t="str">
        <f aca="false">IF($C277="","",IFERROR(INDEX('Chart of Accounts'!$C$2:$C$57,MATCH($C277,'Chart of Accounts'!$A$2:$A$57,0)),""))</f>
        <v/>
      </c>
      <c r="I277" s="0" t="str">
        <f aca="false">IF($C277="","",IFERROR(INDEX('Chart of Accounts'!$B$2:$B$57,MATCH($C277,'Chart of Accounts'!$A$2:$A$57,0)),""))</f>
        <v/>
      </c>
    </row>
    <row r="278" customFormat="false" ht="15" hidden="false" customHeight="false" outlineLevel="0" collapsed="false">
      <c r="A278" s="22"/>
      <c r="B278" s="42"/>
      <c r="C278" s="22"/>
      <c r="D278" s="41"/>
      <c r="E278" s="41"/>
      <c r="F278" s="22"/>
      <c r="G278" s="43" t="str">
        <f aca="false">IF(AND($A278="",$C278="",$D278="",$E278=""),"",IF($A278="","Needs a JE #",IF(ROUND(SUMIF($A$2:$A$1001,$A278,$D$2:$D$1001)-SUMIF($A$2:$A$1001,$A278,$E$2:$E$1001),2)=0,"✓","Out of balance")))</f>
        <v/>
      </c>
      <c r="H278" s="0" t="str">
        <f aca="false">IF($C278="","",IFERROR(INDEX('Chart of Accounts'!$C$2:$C$57,MATCH($C278,'Chart of Accounts'!$A$2:$A$57,0)),""))</f>
        <v/>
      </c>
      <c r="I278" s="0" t="str">
        <f aca="false">IF($C278="","",IFERROR(INDEX('Chart of Accounts'!$B$2:$B$57,MATCH($C278,'Chart of Accounts'!$A$2:$A$57,0)),""))</f>
        <v/>
      </c>
    </row>
    <row r="279" customFormat="false" ht="15" hidden="false" customHeight="false" outlineLevel="0" collapsed="false">
      <c r="A279" s="22"/>
      <c r="B279" s="42"/>
      <c r="C279" s="22"/>
      <c r="D279" s="41"/>
      <c r="E279" s="41"/>
      <c r="F279" s="22"/>
      <c r="G279" s="43" t="str">
        <f aca="false">IF(AND($A279="",$C279="",$D279="",$E279=""),"",IF($A279="","Needs a JE #",IF(ROUND(SUMIF($A$2:$A$1001,$A279,$D$2:$D$1001)-SUMIF($A$2:$A$1001,$A279,$E$2:$E$1001),2)=0,"✓","Out of balance")))</f>
        <v/>
      </c>
      <c r="H279" s="0" t="str">
        <f aca="false">IF($C279="","",IFERROR(INDEX('Chart of Accounts'!$C$2:$C$57,MATCH($C279,'Chart of Accounts'!$A$2:$A$57,0)),""))</f>
        <v/>
      </c>
      <c r="I279" s="0" t="str">
        <f aca="false">IF($C279="","",IFERROR(INDEX('Chart of Accounts'!$B$2:$B$57,MATCH($C279,'Chart of Accounts'!$A$2:$A$57,0)),""))</f>
        <v/>
      </c>
    </row>
    <row r="280" customFormat="false" ht="15" hidden="false" customHeight="false" outlineLevel="0" collapsed="false">
      <c r="A280" s="22"/>
      <c r="B280" s="42"/>
      <c r="C280" s="22"/>
      <c r="D280" s="41"/>
      <c r="E280" s="41"/>
      <c r="F280" s="22"/>
      <c r="G280" s="43" t="str">
        <f aca="false">IF(AND($A280="",$C280="",$D280="",$E280=""),"",IF($A280="","Needs a JE #",IF(ROUND(SUMIF($A$2:$A$1001,$A280,$D$2:$D$1001)-SUMIF($A$2:$A$1001,$A280,$E$2:$E$1001),2)=0,"✓","Out of balance")))</f>
        <v/>
      </c>
      <c r="H280" s="0" t="str">
        <f aca="false">IF($C280="","",IFERROR(INDEX('Chart of Accounts'!$C$2:$C$57,MATCH($C280,'Chart of Accounts'!$A$2:$A$57,0)),""))</f>
        <v/>
      </c>
      <c r="I280" s="0" t="str">
        <f aca="false">IF($C280="","",IFERROR(INDEX('Chart of Accounts'!$B$2:$B$57,MATCH($C280,'Chart of Accounts'!$A$2:$A$57,0)),""))</f>
        <v/>
      </c>
    </row>
    <row r="281" customFormat="false" ht="15" hidden="false" customHeight="false" outlineLevel="0" collapsed="false">
      <c r="A281" s="22"/>
      <c r="B281" s="42"/>
      <c r="C281" s="22"/>
      <c r="D281" s="41"/>
      <c r="E281" s="41"/>
      <c r="F281" s="22"/>
      <c r="G281" s="43" t="str">
        <f aca="false">IF(AND($A281="",$C281="",$D281="",$E281=""),"",IF($A281="","Needs a JE #",IF(ROUND(SUMIF($A$2:$A$1001,$A281,$D$2:$D$1001)-SUMIF($A$2:$A$1001,$A281,$E$2:$E$1001),2)=0,"✓","Out of balance")))</f>
        <v/>
      </c>
      <c r="H281" s="0" t="str">
        <f aca="false">IF($C281="","",IFERROR(INDEX('Chart of Accounts'!$C$2:$C$57,MATCH($C281,'Chart of Accounts'!$A$2:$A$57,0)),""))</f>
        <v/>
      </c>
      <c r="I281" s="0" t="str">
        <f aca="false">IF($C281="","",IFERROR(INDEX('Chart of Accounts'!$B$2:$B$57,MATCH($C281,'Chart of Accounts'!$A$2:$A$57,0)),""))</f>
        <v/>
      </c>
    </row>
    <row r="282" customFormat="false" ht="15" hidden="false" customHeight="false" outlineLevel="0" collapsed="false">
      <c r="A282" s="22"/>
      <c r="B282" s="42"/>
      <c r="C282" s="22"/>
      <c r="D282" s="41"/>
      <c r="E282" s="41"/>
      <c r="F282" s="22"/>
      <c r="G282" s="43" t="str">
        <f aca="false">IF(AND($A282="",$C282="",$D282="",$E282=""),"",IF($A282="","Needs a JE #",IF(ROUND(SUMIF($A$2:$A$1001,$A282,$D$2:$D$1001)-SUMIF($A$2:$A$1001,$A282,$E$2:$E$1001),2)=0,"✓","Out of balance")))</f>
        <v/>
      </c>
      <c r="H282" s="0" t="str">
        <f aca="false">IF($C282="","",IFERROR(INDEX('Chart of Accounts'!$C$2:$C$57,MATCH($C282,'Chart of Accounts'!$A$2:$A$57,0)),""))</f>
        <v/>
      </c>
      <c r="I282" s="0" t="str">
        <f aca="false">IF($C282="","",IFERROR(INDEX('Chart of Accounts'!$B$2:$B$57,MATCH($C282,'Chart of Accounts'!$A$2:$A$57,0)),""))</f>
        <v/>
      </c>
    </row>
    <row r="283" customFormat="false" ht="15" hidden="false" customHeight="false" outlineLevel="0" collapsed="false">
      <c r="A283" s="22"/>
      <c r="B283" s="42"/>
      <c r="C283" s="22"/>
      <c r="D283" s="41"/>
      <c r="E283" s="41"/>
      <c r="F283" s="22"/>
      <c r="G283" s="43" t="str">
        <f aca="false">IF(AND($A283="",$C283="",$D283="",$E283=""),"",IF($A283="","Needs a JE #",IF(ROUND(SUMIF($A$2:$A$1001,$A283,$D$2:$D$1001)-SUMIF($A$2:$A$1001,$A283,$E$2:$E$1001),2)=0,"✓","Out of balance")))</f>
        <v/>
      </c>
      <c r="H283" s="0" t="str">
        <f aca="false">IF($C283="","",IFERROR(INDEX('Chart of Accounts'!$C$2:$C$57,MATCH($C283,'Chart of Accounts'!$A$2:$A$57,0)),""))</f>
        <v/>
      </c>
      <c r="I283" s="0" t="str">
        <f aca="false">IF($C283="","",IFERROR(INDEX('Chart of Accounts'!$B$2:$B$57,MATCH($C283,'Chart of Accounts'!$A$2:$A$57,0)),""))</f>
        <v/>
      </c>
    </row>
    <row r="284" customFormat="false" ht="15" hidden="false" customHeight="false" outlineLevel="0" collapsed="false">
      <c r="A284" s="22"/>
      <c r="B284" s="42"/>
      <c r="C284" s="22"/>
      <c r="D284" s="41"/>
      <c r="E284" s="41"/>
      <c r="F284" s="22"/>
      <c r="G284" s="43" t="str">
        <f aca="false">IF(AND($A284="",$C284="",$D284="",$E284=""),"",IF($A284="","Needs a JE #",IF(ROUND(SUMIF($A$2:$A$1001,$A284,$D$2:$D$1001)-SUMIF($A$2:$A$1001,$A284,$E$2:$E$1001),2)=0,"✓","Out of balance")))</f>
        <v/>
      </c>
      <c r="H284" s="0" t="str">
        <f aca="false">IF($C284="","",IFERROR(INDEX('Chart of Accounts'!$C$2:$C$57,MATCH($C284,'Chart of Accounts'!$A$2:$A$57,0)),""))</f>
        <v/>
      </c>
      <c r="I284" s="0" t="str">
        <f aca="false">IF($C284="","",IFERROR(INDEX('Chart of Accounts'!$B$2:$B$57,MATCH($C284,'Chart of Accounts'!$A$2:$A$57,0)),""))</f>
        <v/>
      </c>
    </row>
    <row r="285" customFormat="false" ht="15" hidden="false" customHeight="false" outlineLevel="0" collapsed="false">
      <c r="A285" s="22"/>
      <c r="B285" s="42"/>
      <c r="C285" s="22"/>
      <c r="D285" s="41"/>
      <c r="E285" s="41"/>
      <c r="F285" s="22"/>
      <c r="G285" s="43" t="str">
        <f aca="false">IF(AND($A285="",$C285="",$D285="",$E285=""),"",IF($A285="","Needs a JE #",IF(ROUND(SUMIF($A$2:$A$1001,$A285,$D$2:$D$1001)-SUMIF($A$2:$A$1001,$A285,$E$2:$E$1001),2)=0,"✓","Out of balance")))</f>
        <v/>
      </c>
      <c r="H285" s="0" t="str">
        <f aca="false">IF($C285="","",IFERROR(INDEX('Chart of Accounts'!$C$2:$C$57,MATCH($C285,'Chart of Accounts'!$A$2:$A$57,0)),""))</f>
        <v/>
      </c>
      <c r="I285" s="0" t="str">
        <f aca="false">IF($C285="","",IFERROR(INDEX('Chart of Accounts'!$B$2:$B$57,MATCH($C285,'Chart of Accounts'!$A$2:$A$57,0)),""))</f>
        <v/>
      </c>
    </row>
    <row r="286" customFormat="false" ht="15" hidden="false" customHeight="false" outlineLevel="0" collapsed="false">
      <c r="A286" s="22"/>
      <c r="B286" s="42"/>
      <c r="C286" s="22"/>
      <c r="D286" s="41"/>
      <c r="E286" s="41"/>
      <c r="F286" s="22"/>
      <c r="G286" s="43" t="str">
        <f aca="false">IF(AND($A286="",$C286="",$D286="",$E286=""),"",IF($A286="","Needs a JE #",IF(ROUND(SUMIF($A$2:$A$1001,$A286,$D$2:$D$1001)-SUMIF($A$2:$A$1001,$A286,$E$2:$E$1001),2)=0,"✓","Out of balance")))</f>
        <v/>
      </c>
      <c r="H286" s="0" t="str">
        <f aca="false">IF($C286="","",IFERROR(INDEX('Chart of Accounts'!$C$2:$C$57,MATCH($C286,'Chart of Accounts'!$A$2:$A$57,0)),""))</f>
        <v/>
      </c>
      <c r="I286" s="0" t="str">
        <f aca="false">IF($C286="","",IFERROR(INDEX('Chart of Accounts'!$B$2:$B$57,MATCH($C286,'Chart of Accounts'!$A$2:$A$57,0)),""))</f>
        <v/>
      </c>
    </row>
    <row r="287" customFormat="false" ht="15" hidden="false" customHeight="false" outlineLevel="0" collapsed="false">
      <c r="A287" s="22"/>
      <c r="B287" s="42"/>
      <c r="C287" s="22"/>
      <c r="D287" s="41"/>
      <c r="E287" s="41"/>
      <c r="F287" s="22"/>
      <c r="G287" s="43" t="str">
        <f aca="false">IF(AND($A287="",$C287="",$D287="",$E287=""),"",IF($A287="","Needs a JE #",IF(ROUND(SUMIF($A$2:$A$1001,$A287,$D$2:$D$1001)-SUMIF($A$2:$A$1001,$A287,$E$2:$E$1001),2)=0,"✓","Out of balance")))</f>
        <v/>
      </c>
      <c r="H287" s="0" t="str">
        <f aca="false">IF($C287="","",IFERROR(INDEX('Chart of Accounts'!$C$2:$C$57,MATCH($C287,'Chart of Accounts'!$A$2:$A$57,0)),""))</f>
        <v/>
      </c>
      <c r="I287" s="0" t="str">
        <f aca="false">IF($C287="","",IFERROR(INDEX('Chart of Accounts'!$B$2:$B$57,MATCH($C287,'Chart of Accounts'!$A$2:$A$57,0)),""))</f>
        <v/>
      </c>
    </row>
    <row r="288" customFormat="false" ht="15" hidden="false" customHeight="false" outlineLevel="0" collapsed="false">
      <c r="A288" s="22"/>
      <c r="B288" s="42"/>
      <c r="C288" s="22"/>
      <c r="D288" s="41"/>
      <c r="E288" s="41"/>
      <c r="F288" s="22"/>
      <c r="G288" s="43" t="str">
        <f aca="false">IF(AND($A288="",$C288="",$D288="",$E288=""),"",IF($A288="","Needs a JE #",IF(ROUND(SUMIF($A$2:$A$1001,$A288,$D$2:$D$1001)-SUMIF($A$2:$A$1001,$A288,$E$2:$E$1001),2)=0,"✓","Out of balance")))</f>
        <v/>
      </c>
      <c r="H288" s="0" t="str">
        <f aca="false">IF($C288="","",IFERROR(INDEX('Chart of Accounts'!$C$2:$C$57,MATCH($C288,'Chart of Accounts'!$A$2:$A$57,0)),""))</f>
        <v/>
      </c>
      <c r="I288" s="0" t="str">
        <f aca="false">IF($C288="","",IFERROR(INDEX('Chart of Accounts'!$B$2:$B$57,MATCH($C288,'Chart of Accounts'!$A$2:$A$57,0)),""))</f>
        <v/>
      </c>
    </row>
    <row r="289" customFormat="false" ht="15" hidden="false" customHeight="false" outlineLevel="0" collapsed="false">
      <c r="A289" s="22"/>
      <c r="B289" s="42"/>
      <c r="C289" s="22"/>
      <c r="D289" s="41"/>
      <c r="E289" s="41"/>
      <c r="F289" s="22"/>
      <c r="G289" s="43" t="str">
        <f aca="false">IF(AND($A289="",$C289="",$D289="",$E289=""),"",IF($A289="","Needs a JE #",IF(ROUND(SUMIF($A$2:$A$1001,$A289,$D$2:$D$1001)-SUMIF($A$2:$A$1001,$A289,$E$2:$E$1001),2)=0,"✓","Out of balance")))</f>
        <v/>
      </c>
      <c r="H289" s="0" t="str">
        <f aca="false">IF($C289="","",IFERROR(INDEX('Chart of Accounts'!$C$2:$C$57,MATCH($C289,'Chart of Accounts'!$A$2:$A$57,0)),""))</f>
        <v/>
      </c>
      <c r="I289" s="0" t="str">
        <f aca="false">IF($C289="","",IFERROR(INDEX('Chart of Accounts'!$B$2:$B$57,MATCH($C289,'Chart of Accounts'!$A$2:$A$57,0)),""))</f>
        <v/>
      </c>
    </row>
    <row r="290" customFormat="false" ht="15" hidden="false" customHeight="false" outlineLevel="0" collapsed="false">
      <c r="A290" s="22"/>
      <c r="B290" s="42"/>
      <c r="C290" s="22"/>
      <c r="D290" s="41"/>
      <c r="E290" s="41"/>
      <c r="F290" s="22"/>
      <c r="G290" s="43" t="str">
        <f aca="false">IF(AND($A290="",$C290="",$D290="",$E290=""),"",IF($A290="","Needs a JE #",IF(ROUND(SUMIF($A$2:$A$1001,$A290,$D$2:$D$1001)-SUMIF($A$2:$A$1001,$A290,$E$2:$E$1001),2)=0,"✓","Out of balance")))</f>
        <v/>
      </c>
      <c r="H290" s="0" t="str">
        <f aca="false">IF($C290="","",IFERROR(INDEX('Chart of Accounts'!$C$2:$C$57,MATCH($C290,'Chart of Accounts'!$A$2:$A$57,0)),""))</f>
        <v/>
      </c>
      <c r="I290" s="0" t="str">
        <f aca="false">IF($C290="","",IFERROR(INDEX('Chart of Accounts'!$B$2:$B$57,MATCH($C290,'Chart of Accounts'!$A$2:$A$57,0)),""))</f>
        <v/>
      </c>
    </row>
    <row r="291" customFormat="false" ht="15" hidden="false" customHeight="false" outlineLevel="0" collapsed="false">
      <c r="A291" s="22"/>
      <c r="B291" s="42"/>
      <c r="C291" s="22"/>
      <c r="D291" s="41"/>
      <c r="E291" s="41"/>
      <c r="F291" s="22"/>
      <c r="G291" s="43" t="str">
        <f aca="false">IF(AND($A291="",$C291="",$D291="",$E291=""),"",IF($A291="","Needs a JE #",IF(ROUND(SUMIF($A$2:$A$1001,$A291,$D$2:$D$1001)-SUMIF($A$2:$A$1001,$A291,$E$2:$E$1001),2)=0,"✓","Out of balance")))</f>
        <v/>
      </c>
      <c r="H291" s="0" t="str">
        <f aca="false">IF($C291="","",IFERROR(INDEX('Chart of Accounts'!$C$2:$C$57,MATCH($C291,'Chart of Accounts'!$A$2:$A$57,0)),""))</f>
        <v/>
      </c>
      <c r="I291" s="0" t="str">
        <f aca="false">IF($C291="","",IFERROR(INDEX('Chart of Accounts'!$B$2:$B$57,MATCH($C291,'Chart of Accounts'!$A$2:$A$57,0)),""))</f>
        <v/>
      </c>
    </row>
    <row r="292" customFormat="false" ht="15" hidden="false" customHeight="false" outlineLevel="0" collapsed="false">
      <c r="A292" s="22"/>
      <c r="B292" s="42"/>
      <c r="C292" s="22"/>
      <c r="D292" s="41"/>
      <c r="E292" s="41"/>
      <c r="F292" s="22"/>
      <c r="G292" s="43" t="str">
        <f aca="false">IF(AND($A292="",$C292="",$D292="",$E292=""),"",IF($A292="","Needs a JE #",IF(ROUND(SUMIF($A$2:$A$1001,$A292,$D$2:$D$1001)-SUMIF($A$2:$A$1001,$A292,$E$2:$E$1001),2)=0,"✓","Out of balance")))</f>
        <v/>
      </c>
      <c r="H292" s="0" t="str">
        <f aca="false">IF($C292="","",IFERROR(INDEX('Chart of Accounts'!$C$2:$C$57,MATCH($C292,'Chart of Accounts'!$A$2:$A$57,0)),""))</f>
        <v/>
      </c>
      <c r="I292" s="0" t="str">
        <f aca="false">IF($C292="","",IFERROR(INDEX('Chart of Accounts'!$B$2:$B$57,MATCH($C292,'Chart of Accounts'!$A$2:$A$57,0)),""))</f>
        <v/>
      </c>
    </row>
    <row r="293" customFormat="false" ht="15" hidden="false" customHeight="false" outlineLevel="0" collapsed="false">
      <c r="A293" s="22"/>
      <c r="B293" s="42"/>
      <c r="C293" s="22"/>
      <c r="D293" s="41"/>
      <c r="E293" s="41"/>
      <c r="F293" s="22"/>
      <c r="G293" s="43" t="str">
        <f aca="false">IF(AND($A293="",$C293="",$D293="",$E293=""),"",IF($A293="","Needs a JE #",IF(ROUND(SUMIF($A$2:$A$1001,$A293,$D$2:$D$1001)-SUMIF($A$2:$A$1001,$A293,$E$2:$E$1001),2)=0,"✓","Out of balance")))</f>
        <v/>
      </c>
      <c r="H293" s="0" t="str">
        <f aca="false">IF($C293="","",IFERROR(INDEX('Chart of Accounts'!$C$2:$C$57,MATCH($C293,'Chart of Accounts'!$A$2:$A$57,0)),""))</f>
        <v/>
      </c>
      <c r="I293" s="0" t="str">
        <f aca="false">IF($C293="","",IFERROR(INDEX('Chart of Accounts'!$B$2:$B$57,MATCH($C293,'Chart of Accounts'!$A$2:$A$57,0)),""))</f>
        <v/>
      </c>
    </row>
    <row r="294" customFormat="false" ht="15" hidden="false" customHeight="false" outlineLevel="0" collapsed="false">
      <c r="A294" s="22"/>
      <c r="B294" s="42"/>
      <c r="C294" s="22"/>
      <c r="D294" s="41"/>
      <c r="E294" s="41"/>
      <c r="F294" s="22"/>
      <c r="G294" s="43" t="str">
        <f aca="false">IF(AND($A294="",$C294="",$D294="",$E294=""),"",IF($A294="","Needs a JE #",IF(ROUND(SUMIF($A$2:$A$1001,$A294,$D$2:$D$1001)-SUMIF($A$2:$A$1001,$A294,$E$2:$E$1001),2)=0,"✓","Out of balance")))</f>
        <v/>
      </c>
      <c r="H294" s="0" t="str">
        <f aca="false">IF($C294="","",IFERROR(INDEX('Chart of Accounts'!$C$2:$C$57,MATCH($C294,'Chart of Accounts'!$A$2:$A$57,0)),""))</f>
        <v/>
      </c>
      <c r="I294" s="0" t="str">
        <f aca="false">IF($C294="","",IFERROR(INDEX('Chart of Accounts'!$B$2:$B$57,MATCH($C294,'Chart of Accounts'!$A$2:$A$57,0)),""))</f>
        <v/>
      </c>
    </row>
    <row r="295" customFormat="false" ht="15" hidden="false" customHeight="false" outlineLevel="0" collapsed="false">
      <c r="A295" s="22"/>
      <c r="B295" s="42"/>
      <c r="C295" s="22"/>
      <c r="D295" s="41"/>
      <c r="E295" s="41"/>
      <c r="F295" s="22"/>
      <c r="G295" s="43" t="str">
        <f aca="false">IF(AND($A295="",$C295="",$D295="",$E295=""),"",IF($A295="","Needs a JE #",IF(ROUND(SUMIF($A$2:$A$1001,$A295,$D$2:$D$1001)-SUMIF($A$2:$A$1001,$A295,$E$2:$E$1001),2)=0,"✓","Out of balance")))</f>
        <v/>
      </c>
      <c r="H295" s="0" t="str">
        <f aca="false">IF($C295="","",IFERROR(INDEX('Chart of Accounts'!$C$2:$C$57,MATCH($C295,'Chart of Accounts'!$A$2:$A$57,0)),""))</f>
        <v/>
      </c>
      <c r="I295" s="0" t="str">
        <f aca="false">IF($C295="","",IFERROR(INDEX('Chart of Accounts'!$B$2:$B$57,MATCH($C295,'Chart of Accounts'!$A$2:$A$57,0)),""))</f>
        <v/>
      </c>
    </row>
    <row r="296" customFormat="false" ht="15" hidden="false" customHeight="false" outlineLevel="0" collapsed="false">
      <c r="A296" s="22"/>
      <c r="B296" s="42"/>
      <c r="C296" s="22"/>
      <c r="D296" s="41"/>
      <c r="E296" s="41"/>
      <c r="F296" s="22"/>
      <c r="G296" s="43" t="str">
        <f aca="false">IF(AND($A296="",$C296="",$D296="",$E296=""),"",IF($A296="","Needs a JE #",IF(ROUND(SUMIF($A$2:$A$1001,$A296,$D$2:$D$1001)-SUMIF($A$2:$A$1001,$A296,$E$2:$E$1001),2)=0,"✓","Out of balance")))</f>
        <v/>
      </c>
      <c r="H296" s="0" t="str">
        <f aca="false">IF($C296="","",IFERROR(INDEX('Chart of Accounts'!$C$2:$C$57,MATCH($C296,'Chart of Accounts'!$A$2:$A$57,0)),""))</f>
        <v/>
      </c>
      <c r="I296" s="0" t="str">
        <f aca="false">IF($C296="","",IFERROR(INDEX('Chart of Accounts'!$B$2:$B$57,MATCH($C296,'Chart of Accounts'!$A$2:$A$57,0)),""))</f>
        <v/>
      </c>
    </row>
    <row r="297" customFormat="false" ht="15" hidden="false" customHeight="false" outlineLevel="0" collapsed="false">
      <c r="A297" s="22"/>
      <c r="B297" s="42"/>
      <c r="C297" s="22"/>
      <c r="D297" s="41"/>
      <c r="E297" s="41"/>
      <c r="F297" s="22"/>
      <c r="G297" s="43" t="str">
        <f aca="false">IF(AND($A297="",$C297="",$D297="",$E297=""),"",IF($A297="","Needs a JE #",IF(ROUND(SUMIF($A$2:$A$1001,$A297,$D$2:$D$1001)-SUMIF($A$2:$A$1001,$A297,$E$2:$E$1001),2)=0,"✓","Out of balance")))</f>
        <v/>
      </c>
      <c r="H297" s="0" t="str">
        <f aca="false">IF($C297="","",IFERROR(INDEX('Chart of Accounts'!$C$2:$C$57,MATCH($C297,'Chart of Accounts'!$A$2:$A$57,0)),""))</f>
        <v/>
      </c>
      <c r="I297" s="0" t="str">
        <f aca="false">IF($C297="","",IFERROR(INDEX('Chart of Accounts'!$B$2:$B$57,MATCH($C297,'Chart of Accounts'!$A$2:$A$57,0)),""))</f>
        <v/>
      </c>
    </row>
    <row r="298" customFormat="false" ht="15" hidden="false" customHeight="false" outlineLevel="0" collapsed="false">
      <c r="A298" s="22"/>
      <c r="B298" s="42"/>
      <c r="C298" s="22"/>
      <c r="D298" s="41"/>
      <c r="E298" s="41"/>
      <c r="F298" s="22"/>
      <c r="G298" s="43" t="str">
        <f aca="false">IF(AND($A298="",$C298="",$D298="",$E298=""),"",IF($A298="","Needs a JE #",IF(ROUND(SUMIF($A$2:$A$1001,$A298,$D$2:$D$1001)-SUMIF($A$2:$A$1001,$A298,$E$2:$E$1001),2)=0,"✓","Out of balance")))</f>
        <v/>
      </c>
      <c r="H298" s="0" t="str">
        <f aca="false">IF($C298="","",IFERROR(INDEX('Chart of Accounts'!$C$2:$C$57,MATCH($C298,'Chart of Accounts'!$A$2:$A$57,0)),""))</f>
        <v/>
      </c>
      <c r="I298" s="0" t="str">
        <f aca="false">IF($C298="","",IFERROR(INDEX('Chart of Accounts'!$B$2:$B$57,MATCH($C298,'Chart of Accounts'!$A$2:$A$57,0)),""))</f>
        <v/>
      </c>
    </row>
    <row r="299" customFormat="false" ht="15" hidden="false" customHeight="false" outlineLevel="0" collapsed="false">
      <c r="A299" s="22"/>
      <c r="B299" s="42"/>
      <c r="C299" s="22"/>
      <c r="D299" s="41"/>
      <c r="E299" s="41"/>
      <c r="F299" s="22"/>
      <c r="G299" s="43" t="str">
        <f aca="false">IF(AND($A299="",$C299="",$D299="",$E299=""),"",IF($A299="","Needs a JE #",IF(ROUND(SUMIF($A$2:$A$1001,$A299,$D$2:$D$1001)-SUMIF($A$2:$A$1001,$A299,$E$2:$E$1001),2)=0,"✓","Out of balance")))</f>
        <v/>
      </c>
      <c r="H299" s="0" t="str">
        <f aca="false">IF($C299="","",IFERROR(INDEX('Chart of Accounts'!$C$2:$C$57,MATCH($C299,'Chart of Accounts'!$A$2:$A$57,0)),""))</f>
        <v/>
      </c>
      <c r="I299" s="0" t="str">
        <f aca="false">IF($C299="","",IFERROR(INDEX('Chart of Accounts'!$B$2:$B$57,MATCH($C299,'Chart of Accounts'!$A$2:$A$57,0)),""))</f>
        <v/>
      </c>
    </row>
    <row r="300" customFormat="false" ht="15" hidden="false" customHeight="false" outlineLevel="0" collapsed="false">
      <c r="A300" s="22"/>
      <c r="B300" s="42"/>
      <c r="C300" s="22"/>
      <c r="D300" s="41"/>
      <c r="E300" s="41"/>
      <c r="F300" s="22"/>
      <c r="G300" s="43" t="str">
        <f aca="false">IF(AND($A300="",$C300="",$D300="",$E300=""),"",IF($A300="","Needs a JE #",IF(ROUND(SUMIF($A$2:$A$1001,$A300,$D$2:$D$1001)-SUMIF($A$2:$A$1001,$A300,$E$2:$E$1001),2)=0,"✓","Out of balance")))</f>
        <v/>
      </c>
      <c r="H300" s="0" t="str">
        <f aca="false">IF($C300="","",IFERROR(INDEX('Chart of Accounts'!$C$2:$C$57,MATCH($C300,'Chart of Accounts'!$A$2:$A$57,0)),""))</f>
        <v/>
      </c>
      <c r="I300" s="0" t="str">
        <f aca="false">IF($C300="","",IFERROR(INDEX('Chart of Accounts'!$B$2:$B$57,MATCH($C300,'Chart of Accounts'!$A$2:$A$57,0)),""))</f>
        <v/>
      </c>
    </row>
    <row r="301" customFormat="false" ht="15" hidden="false" customHeight="false" outlineLevel="0" collapsed="false">
      <c r="A301" s="22"/>
      <c r="B301" s="42"/>
      <c r="C301" s="22"/>
      <c r="D301" s="41"/>
      <c r="E301" s="41"/>
      <c r="F301" s="22"/>
      <c r="G301" s="43" t="str">
        <f aca="false">IF(AND($A301="",$C301="",$D301="",$E301=""),"",IF($A301="","Needs a JE #",IF(ROUND(SUMIF($A$2:$A$1001,$A301,$D$2:$D$1001)-SUMIF($A$2:$A$1001,$A301,$E$2:$E$1001),2)=0,"✓","Out of balance")))</f>
        <v/>
      </c>
      <c r="H301" s="0" t="str">
        <f aca="false">IF($C301="","",IFERROR(INDEX('Chart of Accounts'!$C$2:$C$57,MATCH($C301,'Chart of Accounts'!$A$2:$A$57,0)),""))</f>
        <v/>
      </c>
      <c r="I301" s="0" t="str">
        <f aca="false">IF($C301="","",IFERROR(INDEX('Chart of Accounts'!$B$2:$B$57,MATCH($C301,'Chart of Accounts'!$A$2:$A$57,0)),""))</f>
        <v/>
      </c>
    </row>
    <row r="302" customFormat="false" ht="15" hidden="false" customHeight="false" outlineLevel="0" collapsed="false">
      <c r="A302" s="22"/>
      <c r="B302" s="42"/>
      <c r="C302" s="22"/>
      <c r="D302" s="41"/>
      <c r="E302" s="41"/>
      <c r="F302" s="22"/>
      <c r="G302" s="43" t="str">
        <f aca="false">IF(AND($A302="",$C302="",$D302="",$E302=""),"",IF($A302="","Needs a JE #",IF(ROUND(SUMIF($A$2:$A$1001,$A302,$D$2:$D$1001)-SUMIF($A$2:$A$1001,$A302,$E$2:$E$1001),2)=0,"✓","Out of balance")))</f>
        <v/>
      </c>
      <c r="H302" s="0" t="str">
        <f aca="false">IF($C302="","",IFERROR(INDEX('Chart of Accounts'!$C$2:$C$57,MATCH($C302,'Chart of Accounts'!$A$2:$A$57,0)),""))</f>
        <v/>
      </c>
      <c r="I302" s="0" t="str">
        <f aca="false">IF($C302="","",IFERROR(INDEX('Chart of Accounts'!$B$2:$B$57,MATCH($C302,'Chart of Accounts'!$A$2:$A$57,0)),""))</f>
        <v/>
      </c>
    </row>
    <row r="303" customFormat="false" ht="15" hidden="false" customHeight="false" outlineLevel="0" collapsed="false">
      <c r="A303" s="22"/>
      <c r="B303" s="42"/>
      <c r="C303" s="22"/>
      <c r="D303" s="41"/>
      <c r="E303" s="41"/>
      <c r="F303" s="22"/>
      <c r="G303" s="43" t="str">
        <f aca="false">IF(AND($A303="",$C303="",$D303="",$E303=""),"",IF($A303="","Needs a JE #",IF(ROUND(SUMIF($A$2:$A$1001,$A303,$D$2:$D$1001)-SUMIF($A$2:$A$1001,$A303,$E$2:$E$1001),2)=0,"✓","Out of balance")))</f>
        <v/>
      </c>
      <c r="H303" s="0" t="str">
        <f aca="false">IF($C303="","",IFERROR(INDEX('Chart of Accounts'!$C$2:$C$57,MATCH($C303,'Chart of Accounts'!$A$2:$A$57,0)),""))</f>
        <v/>
      </c>
      <c r="I303" s="0" t="str">
        <f aca="false">IF($C303="","",IFERROR(INDEX('Chart of Accounts'!$B$2:$B$57,MATCH($C303,'Chart of Accounts'!$A$2:$A$57,0)),""))</f>
        <v/>
      </c>
    </row>
    <row r="304" customFormat="false" ht="15" hidden="false" customHeight="false" outlineLevel="0" collapsed="false">
      <c r="A304" s="22"/>
      <c r="B304" s="42"/>
      <c r="C304" s="22"/>
      <c r="D304" s="41"/>
      <c r="E304" s="41"/>
      <c r="F304" s="22"/>
      <c r="G304" s="43" t="str">
        <f aca="false">IF(AND($A304="",$C304="",$D304="",$E304=""),"",IF($A304="","Needs a JE #",IF(ROUND(SUMIF($A$2:$A$1001,$A304,$D$2:$D$1001)-SUMIF($A$2:$A$1001,$A304,$E$2:$E$1001),2)=0,"✓","Out of balance")))</f>
        <v/>
      </c>
      <c r="H304" s="0" t="str">
        <f aca="false">IF($C304="","",IFERROR(INDEX('Chart of Accounts'!$C$2:$C$57,MATCH($C304,'Chart of Accounts'!$A$2:$A$57,0)),""))</f>
        <v/>
      </c>
      <c r="I304" s="0" t="str">
        <f aca="false">IF($C304="","",IFERROR(INDEX('Chart of Accounts'!$B$2:$B$57,MATCH($C304,'Chart of Accounts'!$A$2:$A$57,0)),""))</f>
        <v/>
      </c>
    </row>
    <row r="305" customFormat="false" ht="15" hidden="false" customHeight="false" outlineLevel="0" collapsed="false">
      <c r="A305" s="22"/>
      <c r="B305" s="42"/>
      <c r="C305" s="22"/>
      <c r="D305" s="41"/>
      <c r="E305" s="41"/>
      <c r="F305" s="22"/>
      <c r="G305" s="43" t="str">
        <f aca="false">IF(AND($A305="",$C305="",$D305="",$E305=""),"",IF($A305="","Needs a JE #",IF(ROUND(SUMIF($A$2:$A$1001,$A305,$D$2:$D$1001)-SUMIF($A$2:$A$1001,$A305,$E$2:$E$1001),2)=0,"✓","Out of balance")))</f>
        <v/>
      </c>
      <c r="H305" s="0" t="str">
        <f aca="false">IF($C305="","",IFERROR(INDEX('Chart of Accounts'!$C$2:$C$57,MATCH($C305,'Chart of Accounts'!$A$2:$A$57,0)),""))</f>
        <v/>
      </c>
      <c r="I305" s="0" t="str">
        <f aca="false">IF($C305="","",IFERROR(INDEX('Chart of Accounts'!$B$2:$B$57,MATCH($C305,'Chart of Accounts'!$A$2:$A$57,0)),""))</f>
        <v/>
      </c>
    </row>
    <row r="306" customFormat="false" ht="15" hidden="false" customHeight="false" outlineLevel="0" collapsed="false">
      <c r="A306" s="22"/>
      <c r="B306" s="42"/>
      <c r="C306" s="22"/>
      <c r="D306" s="41"/>
      <c r="E306" s="41"/>
      <c r="F306" s="22"/>
      <c r="G306" s="43" t="str">
        <f aca="false">IF(AND($A306="",$C306="",$D306="",$E306=""),"",IF($A306="","Needs a JE #",IF(ROUND(SUMIF($A$2:$A$1001,$A306,$D$2:$D$1001)-SUMIF($A$2:$A$1001,$A306,$E$2:$E$1001),2)=0,"✓","Out of balance")))</f>
        <v/>
      </c>
      <c r="H306" s="0" t="str">
        <f aca="false">IF($C306="","",IFERROR(INDEX('Chart of Accounts'!$C$2:$C$57,MATCH($C306,'Chart of Accounts'!$A$2:$A$57,0)),""))</f>
        <v/>
      </c>
      <c r="I306" s="0" t="str">
        <f aca="false">IF($C306="","",IFERROR(INDEX('Chart of Accounts'!$B$2:$B$57,MATCH($C306,'Chart of Accounts'!$A$2:$A$57,0)),""))</f>
        <v/>
      </c>
    </row>
    <row r="307" customFormat="false" ht="15" hidden="false" customHeight="false" outlineLevel="0" collapsed="false">
      <c r="A307" s="22"/>
      <c r="B307" s="42"/>
      <c r="C307" s="22"/>
      <c r="D307" s="41"/>
      <c r="E307" s="41"/>
      <c r="F307" s="22"/>
      <c r="G307" s="43" t="str">
        <f aca="false">IF(AND($A307="",$C307="",$D307="",$E307=""),"",IF($A307="","Needs a JE #",IF(ROUND(SUMIF($A$2:$A$1001,$A307,$D$2:$D$1001)-SUMIF($A$2:$A$1001,$A307,$E$2:$E$1001),2)=0,"✓","Out of balance")))</f>
        <v/>
      </c>
      <c r="H307" s="0" t="str">
        <f aca="false">IF($C307="","",IFERROR(INDEX('Chart of Accounts'!$C$2:$C$57,MATCH($C307,'Chart of Accounts'!$A$2:$A$57,0)),""))</f>
        <v/>
      </c>
      <c r="I307" s="0" t="str">
        <f aca="false">IF($C307="","",IFERROR(INDEX('Chart of Accounts'!$B$2:$B$57,MATCH($C307,'Chart of Accounts'!$A$2:$A$57,0)),""))</f>
        <v/>
      </c>
    </row>
    <row r="308" customFormat="false" ht="15" hidden="false" customHeight="false" outlineLevel="0" collapsed="false">
      <c r="A308" s="22"/>
      <c r="B308" s="42"/>
      <c r="C308" s="22"/>
      <c r="D308" s="41"/>
      <c r="E308" s="41"/>
      <c r="F308" s="22"/>
      <c r="G308" s="43" t="str">
        <f aca="false">IF(AND($A308="",$C308="",$D308="",$E308=""),"",IF($A308="","Needs a JE #",IF(ROUND(SUMIF($A$2:$A$1001,$A308,$D$2:$D$1001)-SUMIF($A$2:$A$1001,$A308,$E$2:$E$1001),2)=0,"✓","Out of balance")))</f>
        <v/>
      </c>
      <c r="H308" s="0" t="str">
        <f aca="false">IF($C308="","",IFERROR(INDEX('Chart of Accounts'!$C$2:$C$57,MATCH($C308,'Chart of Accounts'!$A$2:$A$57,0)),""))</f>
        <v/>
      </c>
      <c r="I308" s="0" t="str">
        <f aca="false">IF($C308="","",IFERROR(INDEX('Chart of Accounts'!$B$2:$B$57,MATCH($C308,'Chart of Accounts'!$A$2:$A$57,0)),""))</f>
        <v/>
      </c>
    </row>
    <row r="309" customFormat="false" ht="15" hidden="false" customHeight="false" outlineLevel="0" collapsed="false">
      <c r="A309" s="22"/>
      <c r="B309" s="42"/>
      <c r="C309" s="22"/>
      <c r="D309" s="41"/>
      <c r="E309" s="41"/>
      <c r="F309" s="22"/>
      <c r="G309" s="43" t="str">
        <f aca="false">IF(AND($A309="",$C309="",$D309="",$E309=""),"",IF($A309="","Needs a JE #",IF(ROUND(SUMIF($A$2:$A$1001,$A309,$D$2:$D$1001)-SUMIF($A$2:$A$1001,$A309,$E$2:$E$1001),2)=0,"✓","Out of balance")))</f>
        <v/>
      </c>
      <c r="H309" s="0" t="str">
        <f aca="false">IF($C309="","",IFERROR(INDEX('Chart of Accounts'!$C$2:$C$57,MATCH($C309,'Chart of Accounts'!$A$2:$A$57,0)),""))</f>
        <v/>
      </c>
      <c r="I309" s="0" t="str">
        <f aca="false">IF($C309="","",IFERROR(INDEX('Chart of Accounts'!$B$2:$B$57,MATCH($C309,'Chart of Accounts'!$A$2:$A$57,0)),""))</f>
        <v/>
      </c>
    </row>
    <row r="310" customFormat="false" ht="15" hidden="false" customHeight="false" outlineLevel="0" collapsed="false">
      <c r="A310" s="22"/>
      <c r="B310" s="42"/>
      <c r="C310" s="22"/>
      <c r="D310" s="41"/>
      <c r="E310" s="41"/>
      <c r="F310" s="22"/>
      <c r="G310" s="43" t="str">
        <f aca="false">IF(AND($A310="",$C310="",$D310="",$E310=""),"",IF($A310="","Needs a JE #",IF(ROUND(SUMIF($A$2:$A$1001,$A310,$D$2:$D$1001)-SUMIF($A$2:$A$1001,$A310,$E$2:$E$1001),2)=0,"✓","Out of balance")))</f>
        <v/>
      </c>
      <c r="H310" s="0" t="str">
        <f aca="false">IF($C310="","",IFERROR(INDEX('Chart of Accounts'!$C$2:$C$57,MATCH($C310,'Chart of Accounts'!$A$2:$A$57,0)),""))</f>
        <v/>
      </c>
      <c r="I310" s="0" t="str">
        <f aca="false">IF($C310="","",IFERROR(INDEX('Chart of Accounts'!$B$2:$B$57,MATCH($C310,'Chart of Accounts'!$A$2:$A$57,0)),""))</f>
        <v/>
      </c>
    </row>
    <row r="311" customFormat="false" ht="15" hidden="false" customHeight="false" outlineLevel="0" collapsed="false">
      <c r="A311" s="22"/>
      <c r="B311" s="42"/>
      <c r="C311" s="22"/>
      <c r="D311" s="41"/>
      <c r="E311" s="41"/>
      <c r="F311" s="22"/>
      <c r="G311" s="43" t="str">
        <f aca="false">IF(AND($A311="",$C311="",$D311="",$E311=""),"",IF($A311="","Needs a JE #",IF(ROUND(SUMIF($A$2:$A$1001,$A311,$D$2:$D$1001)-SUMIF($A$2:$A$1001,$A311,$E$2:$E$1001),2)=0,"✓","Out of balance")))</f>
        <v/>
      </c>
      <c r="H311" s="0" t="str">
        <f aca="false">IF($C311="","",IFERROR(INDEX('Chart of Accounts'!$C$2:$C$57,MATCH($C311,'Chart of Accounts'!$A$2:$A$57,0)),""))</f>
        <v/>
      </c>
      <c r="I311" s="0" t="str">
        <f aca="false">IF($C311="","",IFERROR(INDEX('Chart of Accounts'!$B$2:$B$57,MATCH($C311,'Chart of Accounts'!$A$2:$A$57,0)),""))</f>
        <v/>
      </c>
    </row>
    <row r="312" customFormat="false" ht="15" hidden="false" customHeight="false" outlineLevel="0" collapsed="false">
      <c r="A312" s="22"/>
      <c r="B312" s="42"/>
      <c r="C312" s="22"/>
      <c r="D312" s="41"/>
      <c r="E312" s="41"/>
      <c r="F312" s="22"/>
      <c r="G312" s="43" t="str">
        <f aca="false">IF(AND($A312="",$C312="",$D312="",$E312=""),"",IF($A312="","Needs a JE #",IF(ROUND(SUMIF($A$2:$A$1001,$A312,$D$2:$D$1001)-SUMIF($A$2:$A$1001,$A312,$E$2:$E$1001),2)=0,"✓","Out of balance")))</f>
        <v/>
      </c>
      <c r="H312" s="0" t="str">
        <f aca="false">IF($C312="","",IFERROR(INDEX('Chart of Accounts'!$C$2:$C$57,MATCH($C312,'Chart of Accounts'!$A$2:$A$57,0)),""))</f>
        <v/>
      </c>
      <c r="I312" s="0" t="str">
        <f aca="false">IF($C312="","",IFERROR(INDEX('Chart of Accounts'!$B$2:$B$57,MATCH($C312,'Chart of Accounts'!$A$2:$A$57,0)),""))</f>
        <v/>
      </c>
    </row>
    <row r="313" customFormat="false" ht="15" hidden="false" customHeight="false" outlineLevel="0" collapsed="false">
      <c r="A313" s="22"/>
      <c r="B313" s="42"/>
      <c r="C313" s="22"/>
      <c r="D313" s="41"/>
      <c r="E313" s="41"/>
      <c r="F313" s="22"/>
      <c r="G313" s="43" t="str">
        <f aca="false">IF(AND($A313="",$C313="",$D313="",$E313=""),"",IF($A313="","Needs a JE #",IF(ROUND(SUMIF($A$2:$A$1001,$A313,$D$2:$D$1001)-SUMIF($A$2:$A$1001,$A313,$E$2:$E$1001),2)=0,"✓","Out of balance")))</f>
        <v/>
      </c>
      <c r="H313" s="0" t="str">
        <f aca="false">IF($C313="","",IFERROR(INDEX('Chart of Accounts'!$C$2:$C$57,MATCH($C313,'Chart of Accounts'!$A$2:$A$57,0)),""))</f>
        <v/>
      </c>
      <c r="I313" s="0" t="str">
        <f aca="false">IF($C313="","",IFERROR(INDEX('Chart of Accounts'!$B$2:$B$57,MATCH($C313,'Chart of Accounts'!$A$2:$A$57,0)),""))</f>
        <v/>
      </c>
    </row>
    <row r="314" customFormat="false" ht="15" hidden="false" customHeight="false" outlineLevel="0" collapsed="false">
      <c r="A314" s="22"/>
      <c r="B314" s="42"/>
      <c r="C314" s="22"/>
      <c r="D314" s="41"/>
      <c r="E314" s="41"/>
      <c r="F314" s="22"/>
      <c r="G314" s="43" t="str">
        <f aca="false">IF(AND($A314="",$C314="",$D314="",$E314=""),"",IF($A314="","Needs a JE #",IF(ROUND(SUMIF($A$2:$A$1001,$A314,$D$2:$D$1001)-SUMIF($A$2:$A$1001,$A314,$E$2:$E$1001),2)=0,"✓","Out of balance")))</f>
        <v/>
      </c>
      <c r="H314" s="0" t="str">
        <f aca="false">IF($C314="","",IFERROR(INDEX('Chart of Accounts'!$C$2:$C$57,MATCH($C314,'Chart of Accounts'!$A$2:$A$57,0)),""))</f>
        <v/>
      </c>
      <c r="I314" s="0" t="str">
        <f aca="false">IF($C314="","",IFERROR(INDEX('Chart of Accounts'!$B$2:$B$57,MATCH($C314,'Chart of Accounts'!$A$2:$A$57,0)),""))</f>
        <v/>
      </c>
    </row>
    <row r="315" customFormat="false" ht="15" hidden="false" customHeight="false" outlineLevel="0" collapsed="false">
      <c r="A315" s="22"/>
      <c r="B315" s="42"/>
      <c r="C315" s="22"/>
      <c r="D315" s="41"/>
      <c r="E315" s="41"/>
      <c r="F315" s="22"/>
      <c r="G315" s="43" t="str">
        <f aca="false">IF(AND($A315="",$C315="",$D315="",$E315=""),"",IF($A315="","Needs a JE #",IF(ROUND(SUMIF($A$2:$A$1001,$A315,$D$2:$D$1001)-SUMIF($A$2:$A$1001,$A315,$E$2:$E$1001),2)=0,"✓","Out of balance")))</f>
        <v/>
      </c>
      <c r="H315" s="0" t="str">
        <f aca="false">IF($C315="","",IFERROR(INDEX('Chart of Accounts'!$C$2:$C$57,MATCH($C315,'Chart of Accounts'!$A$2:$A$57,0)),""))</f>
        <v/>
      </c>
      <c r="I315" s="0" t="str">
        <f aca="false">IF($C315="","",IFERROR(INDEX('Chart of Accounts'!$B$2:$B$57,MATCH($C315,'Chart of Accounts'!$A$2:$A$57,0)),""))</f>
        <v/>
      </c>
    </row>
    <row r="316" customFormat="false" ht="15" hidden="false" customHeight="false" outlineLevel="0" collapsed="false">
      <c r="A316" s="22"/>
      <c r="B316" s="42"/>
      <c r="C316" s="22"/>
      <c r="D316" s="41"/>
      <c r="E316" s="41"/>
      <c r="F316" s="22"/>
      <c r="G316" s="43" t="str">
        <f aca="false">IF(AND($A316="",$C316="",$D316="",$E316=""),"",IF($A316="","Needs a JE #",IF(ROUND(SUMIF($A$2:$A$1001,$A316,$D$2:$D$1001)-SUMIF($A$2:$A$1001,$A316,$E$2:$E$1001),2)=0,"✓","Out of balance")))</f>
        <v/>
      </c>
      <c r="H316" s="0" t="str">
        <f aca="false">IF($C316="","",IFERROR(INDEX('Chart of Accounts'!$C$2:$C$57,MATCH($C316,'Chart of Accounts'!$A$2:$A$57,0)),""))</f>
        <v/>
      </c>
      <c r="I316" s="0" t="str">
        <f aca="false">IF($C316="","",IFERROR(INDEX('Chart of Accounts'!$B$2:$B$57,MATCH($C316,'Chart of Accounts'!$A$2:$A$57,0)),""))</f>
        <v/>
      </c>
    </row>
    <row r="317" customFormat="false" ht="15" hidden="false" customHeight="false" outlineLevel="0" collapsed="false">
      <c r="A317" s="22"/>
      <c r="B317" s="42"/>
      <c r="C317" s="22"/>
      <c r="D317" s="41"/>
      <c r="E317" s="41"/>
      <c r="F317" s="22"/>
      <c r="G317" s="43" t="str">
        <f aca="false">IF(AND($A317="",$C317="",$D317="",$E317=""),"",IF($A317="","Needs a JE #",IF(ROUND(SUMIF($A$2:$A$1001,$A317,$D$2:$D$1001)-SUMIF($A$2:$A$1001,$A317,$E$2:$E$1001),2)=0,"✓","Out of balance")))</f>
        <v/>
      </c>
      <c r="H317" s="0" t="str">
        <f aca="false">IF($C317="","",IFERROR(INDEX('Chart of Accounts'!$C$2:$C$57,MATCH($C317,'Chart of Accounts'!$A$2:$A$57,0)),""))</f>
        <v/>
      </c>
      <c r="I317" s="0" t="str">
        <f aca="false">IF($C317="","",IFERROR(INDEX('Chart of Accounts'!$B$2:$B$57,MATCH($C317,'Chart of Accounts'!$A$2:$A$57,0)),""))</f>
        <v/>
      </c>
    </row>
    <row r="318" customFormat="false" ht="15" hidden="false" customHeight="false" outlineLevel="0" collapsed="false">
      <c r="A318" s="22"/>
      <c r="B318" s="42"/>
      <c r="C318" s="22"/>
      <c r="D318" s="41"/>
      <c r="E318" s="41"/>
      <c r="F318" s="22"/>
      <c r="G318" s="43" t="str">
        <f aca="false">IF(AND($A318="",$C318="",$D318="",$E318=""),"",IF($A318="","Needs a JE #",IF(ROUND(SUMIF($A$2:$A$1001,$A318,$D$2:$D$1001)-SUMIF($A$2:$A$1001,$A318,$E$2:$E$1001),2)=0,"✓","Out of balance")))</f>
        <v/>
      </c>
      <c r="H318" s="0" t="str">
        <f aca="false">IF($C318="","",IFERROR(INDEX('Chart of Accounts'!$C$2:$C$57,MATCH($C318,'Chart of Accounts'!$A$2:$A$57,0)),""))</f>
        <v/>
      </c>
      <c r="I318" s="0" t="str">
        <f aca="false">IF($C318="","",IFERROR(INDEX('Chart of Accounts'!$B$2:$B$57,MATCH($C318,'Chart of Accounts'!$A$2:$A$57,0)),""))</f>
        <v/>
      </c>
    </row>
    <row r="319" customFormat="false" ht="15" hidden="false" customHeight="false" outlineLevel="0" collapsed="false">
      <c r="A319" s="22"/>
      <c r="B319" s="42"/>
      <c r="C319" s="22"/>
      <c r="D319" s="41"/>
      <c r="E319" s="41"/>
      <c r="F319" s="22"/>
      <c r="G319" s="43" t="str">
        <f aca="false">IF(AND($A319="",$C319="",$D319="",$E319=""),"",IF($A319="","Needs a JE #",IF(ROUND(SUMIF($A$2:$A$1001,$A319,$D$2:$D$1001)-SUMIF($A$2:$A$1001,$A319,$E$2:$E$1001),2)=0,"✓","Out of balance")))</f>
        <v/>
      </c>
      <c r="H319" s="0" t="str">
        <f aca="false">IF($C319="","",IFERROR(INDEX('Chart of Accounts'!$C$2:$C$57,MATCH($C319,'Chart of Accounts'!$A$2:$A$57,0)),""))</f>
        <v/>
      </c>
      <c r="I319" s="0" t="str">
        <f aca="false">IF($C319="","",IFERROR(INDEX('Chart of Accounts'!$B$2:$B$57,MATCH($C319,'Chart of Accounts'!$A$2:$A$57,0)),""))</f>
        <v/>
      </c>
    </row>
    <row r="320" customFormat="false" ht="15" hidden="false" customHeight="false" outlineLevel="0" collapsed="false">
      <c r="A320" s="22"/>
      <c r="B320" s="42"/>
      <c r="C320" s="22"/>
      <c r="D320" s="41"/>
      <c r="E320" s="41"/>
      <c r="F320" s="22"/>
      <c r="G320" s="43" t="str">
        <f aca="false">IF(AND($A320="",$C320="",$D320="",$E320=""),"",IF($A320="","Needs a JE #",IF(ROUND(SUMIF($A$2:$A$1001,$A320,$D$2:$D$1001)-SUMIF($A$2:$A$1001,$A320,$E$2:$E$1001),2)=0,"✓","Out of balance")))</f>
        <v/>
      </c>
      <c r="H320" s="0" t="str">
        <f aca="false">IF($C320="","",IFERROR(INDEX('Chart of Accounts'!$C$2:$C$57,MATCH($C320,'Chart of Accounts'!$A$2:$A$57,0)),""))</f>
        <v/>
      </c>
      <c r="I320" s="0" t="str">
        <f aca="false">IF($C320="","",IFERROR(INDEX('Chart of Accounts'!$B$2:$B$57,MATCH($C320,'Chart of Accounts'!$A$2:$A$57,0)),""))</f>
        <v/>
      </c>
    </row>
    <row r="321" customFormat="false" ht="15" hidden="false" customHeight="false" outlineLevel="0" collapsed="false">
      <c r="A321" s="22"/>
      <c r="B321" s="42"/>
      <c r="C321" s="22"/>
      <c r="D321" s="41"/>
      <c r="E321" s="41"/>
      <c r="F321" s="22"/>
      <c r="G321" s="43" t="str">
        <f aca="false">IF(AND($A321="",$C321="",$D321="",$E321=""),"",IF($A321="","Needs a JE #",IF(ROUND(SUMIF($A$2:$A$1001,$A321,$D$2:$D$1001)-SUMIF($A$2:$A$1001,$A321,$E$2:$E$1001),2)=0,"✓","Out of balance")))</f>
        <v/>
      </c>
      <c r="H321" s="0" t="str">
        <f aca="false">IF($C321="","",IFERROR(INDEX('Chart of Accounts'!$C$2:$C$57,MATCH($C321,'Chart of Accounts'!$A$2:$A$57,0)),""))</f>
        <v/>
      </c>
      <c r="I321" s="0" t="str">
        <f aca="false">IF($C321="","",IFERROR(INDEX('Chart of Accounts'!$B$2:$B$57,MATCH($C321,'Chart of Accounts'!$A$2:$A$57,0)),""))</f>
        <v/>
      </c>
    </row>
    <row r="322" customFormat="false" ht="15" hidden="false" customHeight="false" outlineLevel="0" collapsed="false">
      <c r="A322" s="22"/>
      <c r="B322" s="42"/>
      <c r="C322" s="22"/>
      <c r="D322" s="41"/>
      <c r="E322" s="41"/>
      <c r="F322" s="22"/>
      <c r="G322" s="43" t="str">
        <f aca="false">IF(AND($A322="",$C322="",$D322="",$E322=""),"",IF($A322="","Needs a JE #",IF(ROUND(SUMIF($A$2:$A$1001,$A322,$D$2:$D$1001)-SUMIF($A$2:$A$1001,$A322,$E$2:$E$1001),2)=0,"✓","Out of balance")))</f>
        <v/>
      </c>
      <c r="H322" s="0" t="str">
        <f aca="false">IF($C322="","",IFERROR(INDEX('Chart of Accounts'!$C$2:$C$57,MATCH($C322,'Chart of Accounts'!$A$2:$A$57,0)),""))</f>
        <v/>
      </c>
      <c r="I322" s="0" t="str">
        <f aca="false">IF($C322="","",IFERROR(INDEX('Chart of Accounts'!$B$2:$B$57,MATCH($C322,'Chart of Accounts'!$A$2:$A$57,0)),""))</f>
        <v/>
      </c>
    </row>
    <row r="323" customFormat="false" ht="15" hidden="false" customHeight="false" outlineLevel="0" collapsed="false">
      <c r="A323" s="22"/>
      <c r="B323" s="42"/>
      <c r="C323" s="22"/>
      <c r="D323" s="41"/>
      <c r="E323" s="41"/>
      <c r="F323" s="22"/>
      <c r="G323" s="43" t="str">
        <f aca="false">IF(AND($A323="",$C323="",$D323="",$E323=""),"",IF($A323="","Needs a JE #",IF(ROUND(SUMIF($A$2:$A$1001,$A323,$D$2:$D$1001)-SUMIF($A$2:$A$1001,$A323,$E$2:$E$1001),2)=0,"✓","Out of balance")))</f>
        <v/>
      </c>
      <c r="H323" s="0" t="str">
        <f aca="false">IF($C323="","",IFERROR(INDEX('Chart of Accounts'!$C$2:$C$57,MATCH($C323,'Chart of Accounts'!$A$2:$A$57,0)),""))</f>
        <v/>
      </c>
      <c r="I323" s="0" t="str">
        <f aca="false">IF($C323="","",IFERROR(INDEX('Chart of Accounts'!$B$2:$B$57,MATCH($C323,'Chart of Accounts'!$A$2:$A$57,0)),""))</f>
        <v/>
      </c>
    </row>
    <row r="324" customFormat="false" ht="15" hidden="false" customHeight="false" outlineLevel="0" collapsed="false">
      <c r="A324" s="22"/>
      <c r="B324" s="42"/>
      <c r="C324" s="22"/>
      <c r="D324" s="41"/>
      <c r="E324" s="41"/>
      <c r="F324" s="22"/>
      <c r="G324" s="43" t="str">
        <f aca="false">IF(AND($A324="",$C324="",$D324="",$E324=""),"",IF($A324="","Needs a JE #",IF(ROUND(SUMIF($A$2:$A$1001,$A324,$D$2:$D$1001)-SUMIF($A$2:$A$1001,$A324,$E$2:$E$1001),2)=0,"✓","Out of balance")))</f>
        <v/>
      </c>
      <c r="H324" s="0" t="str">
        <f aca="false">IF($C324="","",IFERROR(INDEX('Chart of Accounts'!$C$2:$C$57,MATCH($C324,'Chart of Accounts'!$A$2:$A$57,0)),""))</f>
        <v/>
      </c>
      <c r="I324" s="0" t="str">
        <f aca="false">IF($C324="","",IFERROR(INDEX('Chart of Accounts'!$B$2:$B$57,MATCH($C324,'Chart of Accounts'!$A$2:$A$57,0)),""))</f>
        <v/>
      </c>
    </row>
    <row r="325" customFormat="false" ht="15" hidden="false" customHeight="false" outlineLevel="0" collapsed="false">
      <c r="A325" s="22"/>
      <c r="B325" s="42"/>
      <c r="C325" s="22"/>
      <c r="D325" s="41"/>
      <c r="E325" s="41"/>
      <c r="F325" s="22"/>
      <c r="G325" s="43" t="str">
        <f aca="false">IF(AND($A325="",$C325="",$D325="",$E325=""),"",IF($A325="","Needs a JE #",IF(ROUND(SUMIF($A$2:$A$1001,$A325,$D$2:$D$1001)-SUMIF($A$2:$A$1001,$A325,$E$2:$E$1001),2)=0,"✓","Out of balance")))</f>
        <v/>
      </c>
      <c r="H325" s="0" t="str">
        <f aca="false">IF($C325="","",IFERROR(INDEX('Chart of Accounts'!$C$2:$C$57,MATCH($C325,'Chart of Accounts'!$A$2:$A$57,0)),""))</f>
        <v/>
      </c>
      <c r="I325" s="0" t="str">
        <f aca="false">IF($C325="","",IFERROR(INDEX('Chart of Accounts'!$B$2:$B$57,MATCH($C325,'Chart of Accounts'!$A$2:$A$57,0)),""))</f>
        <v/>
      </c>
    </row>
    <row r="326" customFormat="false" ht="15" hidden="false" customHeight="false" outlineLevel="0" collapsed="false">
      <c r="A326" s="22"/>
      <c r="B326" s="42"/>
      <c r="C326" s="22"/>
      <c r="D326" s="41"/>
      <c r="E326" s="41"/>
      <c r="F326" s="22"/>
      <c r="G326" s="43" t="str">
        <f aca="false">IF(AND($A326="",$C326="",$D326="",$E326=""),"",IF($A326="","Needs a JE #",IF(ROUND(SUMIF($A$2:$A$1001,$A326,$D$2:$D$1001)-SUMIF($A$2:$A$1001,$A326,$E$2:$E$1001),2)=0,"✓","Out of balance")))</f>
        <v/>
      </c>
      <c r="H326" s="0" t="str">
        <f aca="false">IF($C326="","",IFERROR(INDEX('Chart of Accounts'!$C$2:$C$57,MATCH($C326,'Chart of Accounts'!$A$2:$A$57,0)),""))</f>
        <v/>
      </c>
      <c r="I326" s="0" t="str">
        <f aca="false">IF($C326="","",IFERROR(INDEX('Chart of Accounts'!$B$2:$B$57,MATCH($C326,'Chart of Accounts'!$A$2:$A$57,0)),""))</f>
        <v/>
      </c>
    </row>
    <row r="327" customFormat="false" ht="15" hidden="false" customHeight="false" outlineLevel="0" collapsed="false">
      <c r="A327" s="22"/>
      <c r="B327" s="42"/>
      <c r="C327" s="22"/>
      <c r="D327" s="41"/>
      <c r="E327" s="41"/>
      <c r="F327" s="22"/>
      <c r="G327" s="43" t="str">
        <f aca="false">IF(AND($A327="",$C327="",$D327="",$E327=""),"",IF($A327="","Needs a JE #",IF(ROUND(SUMIF($A$2:$A$1001,$A327,$D$2:$D$1001)-SUMIF($A$2:$A$1001,$A327,$E$2:$E$1001),2)=0,"✓","Out of balance")))</f>
        <v/>
      </c>
      <c r="H327" s="0" t="str">
        <f aca="false">IF($C327="","",IFERROR(INDEX('Chart of Accounts'!$C$2:$C$57,MATCH($C327,'Chart of Accounts'!$A$2:$A$57,0)),""))</f>
        <v/>
      </c>
      <c r="I327" s="0" t="str">
        <f aca="false">IF($C327="","",IFERROR(INDEX('Chart of Accounts'!$B$2:$B$57,MATCH($C327,'Chart of Accounts'!$A$2:$A$57,0)),""))</f>
        <v/>
      </c>
    </row>
    <row r="328" customFormat="false" ht="15" hidden="false" customHeight="false" outlineLevel="0" collapsed="false">
      <c r="A328" s="22"/>
      <c r="B328" s="42"/>
      <c r="C328" s="22"/>
      <c r="D328" s="41"/>
      <c r="E328" s="41"/>
      <c r="F328" s="22"/>
      <c r="G328" s="43" t="str">
        <f aca="false">IF(AND($A328="",$C328="",$D328="",$E328=""),"",IF($A328="","Needs a JE #",IF(ROUND(SUMIF($A$2:$A$1001,$A328,$D$2:$D$1001)-SUMIF($A$2:$A$1001,$A328,$E$2:$E$1001),2)=0,"✓","Out of balance")))</f>
        <v/>
      </c>
      <c r="H328" s="0" t="str">
        <f aca="false">IF($C328="","",IFERROR(INDEX('Chart of Accounts'!$C$2:$C$57,MATCH($C328,'Chart of Accounts'!$A$2:$A$57,0)),""))</f>
        <v/>
      </c>
      <c r="I328" s="0" t="str">
        <f aca="false">IF($C328="","",IFERROR(INDEX('Chart of Accounts'!$B$2:$B$57,MATCH($C328,'Chart of Accounts'!$A$2:$A$57,0)),""))</f>
        <v/>
      </c>
    </row>
    <row r="329" customFormat="false" ht="15" hidden="false" customHeight="false" outlineLevel="0" collapsed="false">
      <c r="A329" s="22"/>
      <c r="B329" s="42"/>
      <c r="C329" s="22"/>
      <c r="D329" s="41"/>
      <c r="E329" s="41"/>
      <c r="F329" s="22"/>
      <c r="G329" s="43" t="str">
        <f aca="false">IF(AND($A329="",$C329="",$D329="",$E329=""),"",IF($A329="","Needs a JE #",IF(ROUND(SUMIF($A$2:$A$1001,$A329,$D$2:$D$1001)-SUMIF($A$2:$A$1001,$A329,$E$2:$E$1001),2)=0,"✓","Out of balance")))</f>
        <v/>
      </c>
      <c r="H329" s="0" t="str">
        <f aca="false">IF($C329="","",IFERROR(INDEX('Chart of Accounts'!$C$2:$C$57,MATCH($C329,'Chart of Accounts'!$A$2:$A$57,0)),""))</f>
        <v/>
      </c>
      <c r="I329" s="0" t="str">
        <f aca="false">IF($C329="","",IFERROR(INDEX('Chart of Accounts'!$B$2:$B$57,MATCH($C329,'Chart of Accounts'!$A$2:$A$57,0)),""))</f>
        <v/>
      </c>
    </row>
    <row r="330" customFormat="false" ht="15" hidden="false" customHeight="false" outlineLevel="0" collapsed="false">
      <c r="A330" s="22"/>
      <c r="B330" s="42"/>
      <c r="C330" s="22"/>
      <c r="D330" s="41"/>
      <c r="E330" s="41"/>
      <c r="F330" s="22"/>
      <c r="G330" s="43" t="str">
        <f aca="false">IF(AND($A330="",$C330="",$D330="",$E330=""),"",IF($A330="","Needs a JE #",IF(ROUND(SUMIF($A$2:$A$1001,$A330,$D$2:$D$1001)-SUMIF($A$2:$A$1001,$A330,$E$2:$E$1001),2)=0,"✓","Out of balance")))</f>
        <v/>
      </c>
      <c r="H330" s="0" t="str">
        <f aca="false">IF($C330="","",IFERROR(INDEX('Chart of Accounts'!$C$2:$C$57,MATCH($C330,'Chart of Accounts'!$A$2:$A$57,0)),""))</f>
        <v/>
      </c>
      <c r="I330" s="0" t="str">
        <f aca="false">IF($C330="","",IFERROR(INDEX('Chart of Accounts'!$B$2:$B$57,MATCH($C330,'Chart of Accounts'!$A$2:$A$57,0)),""))</f>
        <v/>
      </c>
    </row>
    <row r="331" customFormat="false" ht="15" hidden="false" customHeight="false" outlineLevel="0" collapsed="false">
      <c r="A331" s="22"/>
      <c r="B331" s="42"/>
      <c r="C331" s="22"/>
      <c r="D331" s="41"/>
      <c r="E331" s="41"/>
      <c r="F331" s="22"/>
      <c r="G331" s="43" t="str">
        <f aca="false">IF(AND($A331="",$C331="",$D331="",$E331=""),"",IF($A331="","Needs a JE #",IF(ROUND(SUMIF($A$2:$A$1001,$A331,$D$2:$D$1001)-SUMIF($A$2:$A$1001,$A331,$E$2:$E$1001),2)=0,"✓","Out of balance")))</f>
        <v/>
      </c>
      <c r="H331" s="0" t="str">
        <f aca="false">IF($C331="","",IFERROR(INDEX('Chart of Accounts'!$C$2:$C$57,MATCH($C331,'Chart of Accounts'!$A$2:$A$57,0)),""))</f>
        <v/>
      </c>
      <c r="I331" s="0" t="str">
        <f aca="false">IF($C331="","",IFERROR(INDEX('Chart of Accounts'!$B$2:$B$57,MATCH($C331,'Chart of Accounts'!$A$2:$A$57,0)),""))</f>
        <v/>
      </c>
    </row>
    <row r="332" customFormat="false" ht="15" hidden="false" customHeight="false" outlineLevel="0" collapsed="false">
      <c r="A332" s="22"/>
      <c r="B332" s="42"/>
      <c r="C332" s="22"/>
      <c r="D332" s="41"/>
      <c r="E332" s="41"/>
      <c r="F332" s="22"/>
      <c r="G332" s="43" t="str">
        <f aca="false">IF(AND($A332="",$C332="",$D332="",$E332=""),"",IF($A332="","Needs a JE #",IF(ROUND(SUMIF($A$2:$A$1001,$A332,$D$2:$D$1001)-SUMIF($A$2:$A$1001,$A332,$E$2:$E$1001),2)=0,"✓","Out of balance")))</f>
        <v/>
      </c>
      <c r="H332" s="0" t="str">
        <f aca="false">IF($C332="","",IFERROR(INDEX('Chart of Accounts'!$C$2:$C$57,MATCH($C332,'Chart of Accounts'!$A$2:$A$57,0)),""))</f>
        <v/>
      </c>
      <c r="I332" s="0" t="str">
        <f aca="false">IF($C332="","",IFERROR(INDEX('Chart of Accounts'!$B$2:$B$57,MATCH($C332,'Chart of Accounts'!$A$2:$A$57,0)),""))</f>
        <v/>
      </c>
    </row>
    <row r="333" customFormat="false" ht="15" hidden="false" customHeight="false" outlineLevel="0" collapsed="false">
      <c r="A333" s="22"/>
      <c r="B333" s="42"/>
      <c r="C333" s="22"/>
      <c r="D333" s="41"/>
      <c r="E333" s="41"/>
      <c r="F333" s="22"/>
      <c r="G333" s="43" t="str">
        <f aca="false">IF(AND($A333="",$C333="",$D333="",$E333=""),"",IF($A333="","Needs a JE #",IF(ROUND(SUMIF($A$2:$A$1001,$A333,$D$2:$D$1001)-SUMIF($A$2:$A$1001,$A333,$E$2:$E$1001),2)=0,"✓","Out of balance")))</f>
        <v/>
      </c>
      <c r="H333" s="0" t="str">
        <f aca="false">IF($C333="","",IFERROR(INDEX('Chart of Accounts'!$C$2:$C$57,MATCH($C333,'Chart of Accounts'!$A$2:$A$57,0)),""))</f>
        <v/>
      </c>
      <c r="I333" s="0" t="str">
        <f aca="false">IF($C333="","",IFERROR(INDEX('Chart of Accounts'!$B$2:$B$57,MATCH($C333,'Chart of Accounts'!$A$2:$A$57,0)),""))</f>
        <v/>
      </c>
    </row>
    <row r="334" customFormat="false" ht="15" hidden="false" customHeight="false" outlineLevel="0" collapsed="false">
      <c r="A334" s="22"/>
      <c r="B334" s="42"/>
      <c r="C334" s="22"/>
      <c r="D334" s="41"/>
      <c r="E334" s="41"/>
      <c r="F334" s="22"/>
      <c r="G334" s="43" t="str">
        <f aca="false">IF(AND($A334="",$C334="",$D334="",$E334=""),"",IF($A334="","Needs a JE #",IF(ROUND(SUMIF($A$2:$A$1001,$A334,$D$2:$D$1001)-SUMIF($A$2:$A$1001,$A334,$E$2:$E$1001),2)=0,"✓","Out of balance")))</f>
        <v/>
      </c>
      <c r="H334" s="0" t="str">
        <f aca="false">IF($C334="","",IFERROR(INDEX('Chart of Accounts'!$C$2:$C$57,MATCH($C334,'Chart of Accounts'!$A$2:$A$57,0)),""))</f>
        <v/>
      </c>
      <c r="I334" s="0" t="str">
        <f aca="false">IF($C334="","",IFERROR(INDEX('Chart of Accounts'!$B$2:$B$57,MATCH($C334,'Chart of Accounts'!$A$2:$A$57,0)),""))</f>
        <v/>
      </c>
    </row>
    <row r="335" customFormat="false" ht="15" hidden="false" customHeight="false" outlineLevel="0" collapsed="false">
      <c r="A335" s="22"/>
      <c r="B335" s="42"/>
      <c r="C335" s="22"/>
      <c r="D335" s="41"/>
      <c r="E335" s="41"/>
      <c r="F335" s="22"/>
      <c r="G335" s="43" t="str">
        <f aca="false">IF(AND($A335="",$C335="",$D335="",$E335=""),"",IF($A335="","Needs a JE #",IF(ROUND(SUMIF($A$2:$A$1001,$A335,$D$2:$D$1001)-SUMIF($A$2:$A$1001,$A335,$E$2:$E$1001),2)=0,"✓","Out of balance")))</f>
        <v/>
      </c>
      <c r="H335" s="0" t="str">
        <f aca="false">IF($C335="","",IFERROR(INDEX('Chart of Accounts'!$C$2:$C$57,MATCH($C335,'Chart of Accounts'!$A$2:$A$57,0)),""))</f>
        <v/>
      </c>
      <c r="I335" s="0" t="str">
        <f aca="false">IF($C335="","",IFERROR(INDEX('Chart of Accounts'!$B$2:$B$57,MATCH($C335,'Chart of Accounts'!$A$2:$A$57,0)),""))</f>
        <v/>
      </c>
    </row>
    <row r="336" customFormat="false" ht="15" hidden="false" customHeight="false" outlineLevel="0" collapsed="false">
      <c r="A336" s="22"/>
      <c r="B336" s="42"/>
      <c r="C336" s="22"/>
      <c r="D336" s="41"/>
      <c r="E336" s="41"/>
      <c r="F336" s="22"/>
      <c r="G336" s="43" t="str">
        <f aca="false">IF(AND($A336="",$C336="",$D336="",$E336=""),"",IF($A336="","Needs a JE #",IF(ROUND(SUMIF($A$2:$A$1001,$A336,$D$2:$D$1001)-SUMIF($A$2:$A$1001,$A336,$E$2:$E$1001),2)=0,"✓","Out of balance")))</f>
        <v/>
      </c>
      <c r="H336" s="0" t="str">
        <f aca="false">IF($C336="","",IFERROR(INDEX('Chart of Accounts'!$C$2:$C$57,MATCH($C336,'Chart of Accounts'!$A$2:$A$57,0)),""))</f>
        <v/>
      </c>
      <c r="I336" s="0" t="str">
        <f aca="false">IF($C336="","",IFERROR(INDEX('Chart of Accounts'!$B$2:$B$57,MATCH($C336,'Chart of Accounts'!$A$2:$A$57,0)),""))</f>
        <v/>
      </c>
    </row>
    <row r="337" customFormat="false" ht="15" hidden="false" customHeight="false" outlineLevel="0" collapsed="false">
      <c r="A337" s="22"/>
      <c r="B337" s="42"/>
      <c r="C337" s="22"/>
      <c r="D337" s="41"/>
      <c r="E337" s="41"/>
      <c r="F337" s="22"/>
      <c r="G337" s="43" t="str">
        <f aca="false">IF(AND($A337="",$C337="",$D337="",$E337=""),"",IF($A337="","Needs a JE #",IF(ROUND(SUMIF($A$2:$A$1001,$A337,$D$2:$D$1001)-SUMIF($A$2:$A$1001,$A337,$E$2:$E$1001),2)=0,"✓","Out of balance")))</f>
        <v/>
      </c>
      <c r="H337" s="0" t="str">
        <f aca="false">IF($C337="","",IFERROR(INDEX('Chart of Accounts'!$C$2:$C$57,MATCH($C337,'Chart of Accounts'!$A$2:$A$57,0)),""))</f>
        <v/>
      </c>
      <c r="I337" s="0" t="str">
        <f aca="false">IF($C337="","",IFERROR(INDEX('Chart of Accounts'!$B$2:$B$57,MATCH($C337,'Chart of Accounts'!$A$2:$A$57,0)),""))</f>
        <v/>
      </c>
    </row>
    <row r="338" customFormat="false" ht="15" hidden="false" customHeight="false" outlineLevel="0" collapsed="false">
      <c r="A338" s="22"/>
      <c r="B338" s="42"/>
      <c r="C338" s="22"/>
      <c r="D338" s="41"/>
      <c r="E338" s="41"/>
      <c r="F338" s="22"/>
      <c r="G338" s="43" t="str">
        <f aca="false">IF(AND($A338="",$C338="",$D338="",$E338=""),"",IF($A338="","Needs a JE #",IF(ROUND(SUMIF($A$2:$A$1001,$A338,$D$2:$D$1001)-SUMIF($A$2:$A$1001,$A338,$E$2:$E$1001),2)=0,"✓","Out of balance")))</f>
        <v/>
      </c>
      <c r="H338" s="0" t="str">
        <f aca="false">IF($C338="","",IFERROR(INDEX('Chart of Accounts'!$C$2:$C$57,MATCH($C338,'Chart of Accounts'!$A$2:$A$57,0)),""))</f>
        <v/>
      </c>
      <c r="I338" s="0" t="str">
        <f aca="false">IF($C338="","",IFERROR(INDEX('Chart of Accounts'!$B$2:$B$57,MATCH($C338,'Chart of Accounts'!$A$2:$A$57,0)),""))</f>
        <v/>
      </c>
    </row>
    <row r="339" customFormat="false" ht="15" hidden="false" customHeight="false" outlineLevel="0" collapsed="false">
      <c r="A339" s="22"/>
      <c r="B339" s="42"/>
      <c r="C339" s="22"/>
      <c r="D339" s="41"/>
      <c r="E339" s="41"/>
      <c r="F339" s="22"/>
      <c r="G339" s="43" t="str">
        <f aca="false">IF(AND($A339="",$C339="",$D339="",$E339=""),"",IF($A339="","Needs a JE #",IF(ROUND(SUMIF($A$2:$A$1001,$A339,$D$2:$D$1001)-SUMIF($A$2:$A$1001,$A339,$E$2:$E$1001),2)=0,"✓","Out of balance")))</f>
        <v/>
      </c>
      <c r="H339" s="0" t="str">
        <f aca="false">IF($C339="","",IFERROR(INDEX('Chart of Accounts'!$C$2:$C$57,MATCH($C339,'Chart of Accounts'!$A$2:$A$57,0)),""))</f>
        <v/>
      </c>
      <c r="I339" s="0" t="str">
        <f aca="false">IF($C339="","",IFERROR(INDEX('Chart of Accounts'!$B$2:$B$57,MATCH($C339,'Chart of Accounts'!$A$2:$A$57,0)),""))</f>
        <v/>
      </c>
    </row>
    <row r="340" customFormat="false" ht="15" hidden="false" customHeight="false" outlineLevel="0" collapsed="false">
      <c r="A340" s="22"/>
      <c r="B340" s="42"/>
      <c r="C340" s="22"/>
      <c r="D340" s="41"/>
      <c r="E340" s="41"/>
      <c r="F340" s="22"/>
      <c r="G340" s="43" t="str">
        <f aca="false">IF(AND($A340="",$C340="",$D340="",$E340=""),"",IF($A340="","Needs a JE #",IF(ROUND(SUMIF($A$2:$A$1001,$A340,$D$2:$D$1001)-SUMIF($A$2:$A$1001,$A340,$E$2:$E$1001),2)=0,"✓","Out of balance")))</f>
        <v/>
      </c>
      <c r="H340" s="0" t="str">
        <f aca="false">IF($C340="","",IFERROR(INDEX('Chart of Accounts'!$C$2:$C$57,MATCH($C340,'Chart of Accounts'!$A$2:$A$57,0)),""))</f>
        <v/>
      </c>
      <c r="I340" s="0" t="str">
        <f aca="false">IF($C340="","",IFERROR(INDEX('Chart of Accounts'!$B$2:$B$57,MATCH($C340,'Chart of Accounts'!$A$2:$A$57,0)),""))</f>
        <v/>
      </c>
    </row>
    <row r="341" customFormat="false" ht="15" hidden="false" customHeight="false" outlineLevel="0" collapsed="false">
      <c r="A341" s="22"/>
      <c r="B341" s="42"/>
      <c r="C341" s="22"/>
      <c r="D341" s="41"/>
      <c r="E341" s="41"/>
      <c r="F341" s="22"/>
      <c r="G341" s="43" t="str">
        <f aca="false">IF(AND($A341="",$C341="",$D341="",$E341=""),"",IF($A341="","Needs a JE #",IF(ROUND(SUMIF($A$2:$A$1001,$A341,$D$2:$D$1001)-SUMIF($A$2:$A$1001,$A341,$E$2:$E$1001),2)=0,"✓","Out of balance")))</f>
        <v/>
      </c>
      <c r="H341" s="0" t="str">
        <f aca="false">IF($C341="","",IFERROR(INDEX('Chart of Accounts'!$C$2:$C$57,MATCH($C341,'Chart of Accounts'!$A$2:$A$57,0)),""))</f>
        <v/>
      </c>
      <c r="I341" s="0" t="str">
        <f aca="false">IF($C341="","",IFERROR(INDEX('Chart of Accounts'!$B$2:$B$57,MATCH($C341,'Chart of Accounts'!$A$2:$A$57,0)),""))</f>
        <v/>
      </c>
    </row>
    <row r="342" customFormat="false" ht="15" hidden="false" customHeight="false" outlineLevel="0" collapsed="false">
      <c r="A342" s="22"/>
      <c r="B342" s="42"/>
      <c r="C342" s="22"/>
      <c r="D342" s="41"/>
      <c r="E342" s="41"/>
      <c r="F342" s="22"/>
      <c r="G342" s="43" t="str">
        <f aca="false">IF(AND($A342="",$C342="",$D342="",$E342=""),"",IF($A342="","Needs a JE #",IF(ROUND(SUMIF($A$2:$A$1001,$A342,$D$2:$D$1001)-SUMIF($A$2:$A$1001,$A342,$E$2:$E$1001),2)=0,"✓","Out of balance")))</f>
        <v/>
      </c>
      <c r="H342" s="0" t="str">
        <f aca="false">IF($C342="","",IFERROR(INDEX('Chart of Accounts'!$C$2:$C$57,MATCH($C342,'Chart of Accounts'!$A$2:$A$57,0)),""))</f>
        <v/>
      </c>
      <c r="I342" s="0" t="str">
        <f aca="false">IF($C342="","",IFERROR(INDEX('Chart of Accounts'!$B$2:$B$57,MATCH($C342,'Chart of Accounts'!$A$2:$A$57,0)),""))</f>
        <v/>
      </c>
    </row>
    <row r="343" customFormat="false" ht="15" hidden="false" customHeight="false" outlineLevel="0" collapsed="false">
      <c r="A343" s="22"/>
      <c r="B343" s="42"/>
      <c r="C343" s="22"/>
      <c r="D343" s="41"/>
      <c r="E343" s="41"/>
      <c r="F343" s="22"/>
      <c r="G343" s="43" t="str">
        <f aca="false">IF(AND($A343="",$C343="",$D343="",$E343=""),"",IF($A343="","Needs a JE #",IF(ROUND(SUMIF($A$2:$A$1001,$A343,$D$2:$D$1001)-SUMIF($A$2:$A$1001,$A343,$E$2:$E$1001),2)=0,"✓","Out of balance")))</f>
        <v/>
      </c>
      <c r="H343" s="0" t="str">
        <f aca="false">IF($C343="","",IFERROR(INDEX('Chart of Accounts'!$C$2:$C$57,MATCH($C343,'Chart of Accounts'!$A$2:$A$57,0)),""))</f>
        <v/>
      </c>
      <c r="I343" s="0" t="str">
        <f aca="false">IF($C343="","",IFERROR(INDEX('Chart of Accounts'!$B$2:$B$57,MATCH($C343,'Chart of Accounts'!$A$2:$A$57,0)),""))</f>
        <v/>
      </c>
    </row>
    <row r="344" customFormat="false" ht="15" hidden="false" customHeight="false" outlineLevel="0" collapsed="false">
      <c r="A344" s="22"/>
      <c r="B344" s="42"/>
      <c r="C344" s="22"/>
      <c r="D344" s="41"/>
      <c r="E344" s="41"/>
      <c r="F344" s="22"/>
      <c r="G344" s="43" t="str">
        <f aca="false">IF(AND($A344="",$C344="",$D344="",$E344=""),"",IF($A344="","Needs a JE #",IF(ROUND(SUMIF($A$2:$A$1001,$A344,$D$2:$D$1001)-SUMIF($A$2:$A$1001,$A344,$E$2:$E$1001),2)=0,"✓","Out of balance")))</f>
        <v/>
      </c>
      <c r="H344" s="0" t="str">
        <f aca="false">IF($C344="","",IFERROR(INDEX('Chart of Accounts'!$C$2:$C$57,MATCH($C344,'Chart of Accounts'!$A$2:$A$57,0)),""))</f>
        <v/>
      </c>
      <c r="I344" s="0" t="str">
        <f aca="false">IF($C344="","",IFERROR(INDEX('Chart of Accounts'!$B$2:$B$57,MATCH($C344,'Chart of Accounts'!$A$2:$A$57,0)),""))</f>
        <v/>
      </c>
    </row>
    <row r="345" customFormat="false" ht="15" hidden="false" customHeight="false" outlineLevel="0" collapsed="false">
      <c r="A345" s="22"/>
      <c r="B345" s="42"/>
      <c r="C345" s="22"/>
      <c r="D345" s="41"/>
      <c r="E345" s="41"/>
      <c r="F345" s="22"/>
      <c r="G345" s="43" t="str">
        <f aca="false">IF(AND($A345="",$C345="",$D345="",$E345=""),"",IF($A345="","Needs a JE #",IF(ROUND(SUMIF($A$2:$A$1001,$A345,$D$2:$D$1001)-SUMIF($A$2:$A$1001,$A345,$E$2:$E$1001),2)=0,"✓","Out of balance")))</f>
        <v/>
      </c>
      <c r="H345" s="0" t="str">
        <f aca="false">IF($C345="","",IFERROR(INDEX('Chart of Accounts'!$C$2:$C$57,MATCH($C345,'Chart of Accounts'!$A$2:$A$57,0)),""))</f>
        <v/>
      </c>
      <c r="I345" s="0" t="str">
        <f aca="false">IF($C345="","",IFERROR(INDEX('Chart of Accounts'!$B$2:$B$57,MATCH($C345,'Chart of Accounts'!$A$2:$A$57,0)),""))</f>
        <v/>
      </c>
    </row>
    <row r="346" customFormat="false" ht="15" hidden="false" customHeight="false" outlineLevel="0" collapsed="false">
      <c r="A346" s="22"/>
      <c r="B346" s="42"/>
      <c r="C346" s="22"/>
      <c r="D346" s="41"/>
      <c r="E346" s="41"/>
      <c r="F346" s="22"/>
      <c r="G346" s="43" t="str">
        <f aca="false">IF(AND($A346="",$C346="",$D346="",$E346=""),"",IF($A346="","Needs a JE #",IF(ROUND(SUMIF($A$2:$A$1001,$A346,$D$2:$D$1001)-SUMIF($A$2:$A$1001,$A346,$E$2:$E$1001),2)=0,"✓","Out of balance")))</f>
        <v/>
      </c>
      <c r="H346" s="0" t="str">
        <f aca="false">IF($C346="","",IFERROR(INDEX('Chart of Accounts'!$C$2:$C$57,MATCH($C346,'Chart of Accounts'!$A$2:$A$57,0)),""))</f>
        <v/>
      </c>
      <c r="I346" s="0" t="str">
        <f aca="false">IF($C346="","",IFERROR(INDEX('Chart of Accounts'!$B$2:$B$57,MATCH($C346,'Chart of Accounts'!$A$2:$A$57,0)),""))</f>
        <v/>
      </c>
    </row>
    <row r="347" customFormat="false" ht="15" hidden="false" customHeight="false" outlineLevel="0" collapsed="false">
      <c r="A347" s="22"/>
      <c r="B347" s="42"/>
      <c r="C347" s="22"/>
      <c r="D347" s="41"/>
      <c r="E347" s="41"/>
      <c r="F347" s="22"/>
      <c r="G347" s="43" t="str">
        <f aca="false">IF(AND($A347="",$C347="",$D347="",$E347=""),"",IF($A347="","Needs a JE #",IF(ROUND(SUMIF($A$2:$A$1001,$A347,$D$2:$D$1001)-SUMIF($A$2:$A$1001,$A347,$E$2:$E$1001),2)=0,"✓","Out of balance")))</f>
        <v/>
      </c>
      <c r="H347" s="0" t="str">
        <f aca="false">IF($C347="","",IFERROR(INDEX('Chart of Accounts'!$C$2:$C$57,MATCH($C347,'Chart of Accounts'!$A$2:$A$57,0)),""))</f>
        <v/>
      </c>
      <c r="I347" s="0" t="str">
        <f aca="false">IF($C347="","",IFERROR(INDEX('Chart of Accounts'!$B$2:$B$57,MATCH($C347,'Chart of Accounts'!$A$2:$A$57,0)),""))</f>
        <v/>
      </c>
    </row>
    <row r="348" customFormat="false" ht="15" hidden="false" customHeight="false" outlineLevel="0" collapsed="false">
      <c r="A348" s="22"/>
      <c r="B348" s="42"/>
      <c r="C348" s="22"/>
      <c r="D348" s="41"/>
      <c r="E348" s="41"/>
      <c r="F348" s="22"/>
      <c r="G348" s="43" t="str">
        <f aca="false">IF(AND($A348="",$C348="",$D348="",$E348=""),"",IF($A348="","Needs a JE #",IF(ROUND(SUMIF($A$2:$A$1001,$A348,$D$2:$D$1001)-SUMIF($A$2:$A$1001,$A348,$E$2:$E$1001),2)=0,"✓","Out of balance")))</f>
        <v/>
      </c>
      <c r="H348" s="0" t="str">
        <f aca="false">IF($C348="","",IFERROR(INDEX('Chart of Accounts'!$C$2:$C$57,MATCH($C348,'Chart of Accounts'!$A$2:$A$57,0)),""))</f>
        <v/>
      </c>
      <c r="I348" s="0" t="str">
        <f aca="false">IF($C348="","",IFERROR(INDEX('Chart of Accounts'!$B$2:$B$57,MATCH($C348,'Chart of Accounts'!$A$2:$A$57,0)),""))</f>
        <v/>
      </c>
    </row>
    <row r="349" customFormat="false" ht="15" hidden="false" customHeight="false" outlineLevel="0" collapsed="false">
      <c r="A349" s="22"/>
      <c r="B349" s="42"/>
      <c r="C349" s="22"/>
      <c r="D349" s="41"/>
      <c r="E349" s="41"/>
      <c r="F349" s="22"/>
      <c r="G349" s="43" t="str">
        <f aca="false">IF(AND($A349="",$C349="",$D349="",$E349=""),"",IF($A349="","Needs a JE #",IF(ROUND(SUMIF($A$2:$A$1001,$A349,$D$2:$D$1001)-SUMIF($A$2:$A$1001,$A349,$E$2:$E$1001),2)=0,"✓","Out of balance")))</f>
        <v/>
      </c>
      <c r="H349" s="0" t="str">
        <f aca="false">IF($C349="","",IFERROR(INDEX('Chart of Accounts'!$C$2:$C$57,MATCH($C349,'Chart of Accounts'!$A$2:$A$57,0)),""))</f>
        <v/>
      </c>
      <c r="I349" s="0" t="str">
        <f aca="false">IF($C349="","",IFERROR(INDEX('Chart of Accounts'!$B$2:$B$57,MATCH($C349,'Chart of Accounts'!$A$2:$A$57,0)),""))</f>
        <v/>
      </c>
    </row>
    <row r="350" customFormat="false" ht="15" hidden="false" customHeight="false" outlineLevel="0" collapsed="false">
      <c r="A350" s="22"/>
      <c r="B350" s="42"/>
      <c r="C350" s="22"/>
      <c r="D350" s="41"/>
      <c r="E350" s="41"/>
      <c r="F350" s="22"/>
      <c r="G350" s="43" t="str">
        <f aca="false">IF(AND($A350="",$C350="",$D350="",$E350=""),"",IF($A350="","Needs a JE #",IF(ROUND(SUMIF($A$2:$A$1001,$A350,$D$2:$D$1001)-SUMIF($A$2:$A$1001,$A350,$E$2:$E$1001),2)=0,"✓","Out of balance")))</f>
        <v/>
      </c>
      <c r="H350" s="0" t="str">
        <f aca="false">IF($C350="","",IFERROR(INDEX('Chart of Accounts'!$C$2:$C$57,MATCH($C350,'Chart of Accounts'!$A$2:$A$57,0)),""))</f>
        <v/>
      </c>
      <c r="I350" s="0" t="str">
        <f aca="false">IF($C350="","",IFERROR(INDEX('Chart of Accounts'!$B$2:$B$57,MATCH($C350,'Chart of Accounts'!$A$2:$A$57,0)),""))</f>
        <v/>
      </c>
    </row>
    <row r="351" customFormat="false" ht="15" hidden="false" customHeight="false" outlineLevel="0" collapsed="false">
      <c r="A351" s="22"/>
      <c r="B351" s="42"/>
      <c r="C351" s="22"/>
      <c r="D351" s="41"/>
      <c r="E351" s="41"/>
      <c r="F351" s="22"/>
      <c r="G351" s="43" t="str">
        <f aca="false">IF(AND($A351="",$C351="",$D351="",$E351=""),"",IF($A351="","Needs a JE #",IF(ROUND(SUMIF($A$2:$A$1001,$A351,$D$2:$D$1001)-SUMIF($A$2:$A$1001,$A351,$E$2:$E$1001),2)=0,"✓","Out of balance")))</f>
        <v/>
      </c>
      <c r="H351" s="0" t="str">
        <f aca="false">IF($C351="","",IFERROR(INDEX('Chart of Accounts'!$C$2:$C$57,MATCH($C351,'Chart of Accounts'!$A$2:$A$57,0)),""))</f>
        <v/>
      </c>
      <c r="I351" s="0" t="str">
        <f aca="false">IF($C351="","",IFERROR(INDEX('Chart of Accounts'!$B$2:$B$57,MATCH($C351,'Chart of Accounts'!$A$2:$A$57,0)),""))</f>
        <v/>
      </c>
    </row>
    <row r="352" customFormat="false" ht="15" hidden="false" customHeight="false" outlineLevel="0" collapsed="false">
      <c r="A352" s="22"/>
      <c r="B352" s="42"/>
      <c r="C352" s="22"/>
      <c r="D352" s="41"/>
      <c r="E352" s="41"/>
      <c r="F352" s="22"/>
      <c r="G352" s="43" t="str">
        <f aca="false">IF(AND($A352="",$C352="",$D352="",$E352=""),"",IF($A352="","Needs a JE #",IF(ROUND(SUMIF($A$2:$A$1001,$A352,$D$2:$D$1001)-SUMIF($A$2:$A$1001,$A352,$E$2:$E$1001),2)=0,"✓","Out of balance")))</f>
        <v/>
      </c>
      <c r="H352" s="0" t="str">
        <f aca="false">IF($C352="","",IFERROR(INDEX('Chart of Accounts'!$C$2:$C$57,MATCH($C352,'Chart of Accounts'!$A$2:$A$57,0)),""))</f>
        <v/>
      </c>
      <c r="I352" s="0" t="str">
        <f aca="false">IF($C352="","",IFERROR(INDEX('Chart of Accounts'!$B$2:$B$57,MATCH($C352,'Chart of Accounts'!$A$2:$A$57,0)),""))</f>
        <v/>
      </c>
    </row>
    <row r="353" customFormat="false" ht="15" hidden="false" customHeight="false" outlineLevel="0" collapsed="false">
      <c r="A353" s="22"/>
      <c r="B353" s="42"/>
      <c r="C353" s="22"/>
      <c r="D353" s="41"/>
      <c r="E353" s="41"/>
      <c r="F353" s="22"/>
      <c r="G353" s="43" t="str">
        <f aca="false">IF(AND($A353="",$C353="",$D353="",$E353=""),"",IF($A353="","Needs a JE #",IF(ROUND(SUMIF($A$2:$A$1001,$A353,$D$2:$D$1001)-SUMIF($A$2:$A$1001,$A353,$E$2:$E$1001),2)=0,"✓","Out of balance")))</f>
        <v/>
      </c>
      <c r="H353" s="0" t="str">
        <f aca="false">IF($C353="","",IFERROR(INDEX('Chart of Accounts'!$C$2:$C$57,MATCH($C353,'Chart of Accounts'!$A$2:$A$57,0)),""))</f>
        <v/>
      </c>
      <c r="I353" s="0" t="str">
        <f aca="false">IF($C353="","",IFERROR(INDEX('Chart of Accounts'!$B$2:$B$57,MATCH($C353,'Chart of Accounts'!$A$2:$A$57,0)),""))</f>
        <v/>
      </c>
    </row>
    <row r="354" customFormat="false" ht="15" hidden="false" customHeight="false" outlineLevel="0" collapsed="false">
      <c r="A354" s="22"/>
      <c r="B354" s="42"/>
      <c r="C354" s="22"/>
      <c r="D354" s="41"/>
      <c r="E354" s="41"/>
      <c r="F354" s="22"/>
      <c r="G354" s="43" t="str">
        <f aca="false">IF(AND($A354="",$C354="",$D354="",$E354=""),"",IF($A354="","Needs a JE #",IF(ROUND(SUMIF($A$2:$A$1001,$A354,$D$2:$D$1001)-SUMIF($A$2:$A$1001,$A354,$E$2:$E$1001),2)=0,"✓","Out of balance")))</f>
        <v/>
      </c>
      <c r="H354" s="0" t="str">
        <f aca="false">IF($C354="","",IFERROR(INDEX('Chart of Accounts'!$C$2:$C$57,MATCH($C354,'Chart of Accounts'!$A$2:$A$57,0)),""))</f>
        <v/>
      </c>
      <c r="I354" s="0" t="str">
        <f aca="false">IF($C354="","",IFERROR(INDEX('Chart of Accounts'!$B$2:$B$57,MATCH($C354,'Chart of Accounts'!$A$2:$A$57,0)),""))</f>
        <v/>
      </c>
    </row>
    <row r="355" customFormat="false" ht="15" hidden="false" customHeight="false" outlineLevel="0" collapsed="false">
      <c r="A355" s="22"/>
      <c r="B355" s="42"/>
      <c r="C355" s="22"/>
      <c r="D355" s="41"/>
      <c r="E355" s="41"/>
      <c r="F355" s="22"/>
      <c r="G355" s="43" t="str">
        <f aca="false">IF(AND($A355="",$C355="",$D355="",$E355=""),"",IF($A355="","Needs a JE #",IF(ROUND(SUMIF($A$2:$A$1001,$A355,$D$2:$D$1001)-SUMIF($A$2:$A$1001,$A355,$E$2:$E$1001),2)=0,"✓","Out of balance")))</f>
        <v/>
      </c>
      <c r="H355" s="0" t="str">
        <f aca="false">IF($C355="","",IFERROR(INDEX('Chart of Accounts'!$C$2:$C$57,MATCH($C355,'Chart of Accounts'!$A$2:$A$57,0)),""))</f>
        <v/>
      </c>
      <c r="I355" s="0" t="str">
        <f aca="false">IF($C355="","",IFERROR(INDEX('Chart of Accounts'!$B$2:$B$57,MATCH($C355,'Chart of Accounts'!$A$2:$A$57,0)),""))</f>
        <v/>
      </c>
    </row>
    <row r="356" customFormat="false" ht="15" hidden="false" customHeight="false" outlineLevel="0" collapsed="false">
      <c r="A356" s="22"/>
      <c r="B356" s="42"/>
      <c r="C356" s="22"/>
      <c r="D356" s="41"/>
      <c r="E356" s="41"/>
      <c r="F356" s="22"/>
      <c r="G356" s="43" t="str">
        <f aca="false">IF(AND($A356="",$C356="",$D356="",$E356=""),"",IF($A356="","Needs a JE #",IF(ROUND(SUMIF($A$2:$A$1001,$A356,$D$2:$D$1001)-SUMIF($A$2:$A$1001,$A356,$E$2:$E$1001),2)=0,"✓","Out of balance")))</f>
        <v/>
      </c>
      <c r="H356" s="0" t="str">
        <f aca="false">IF($C356="","",IFERROR(INDEX('Chart of Accounts'!$C$2:$C$57,MATCH($C356,'Chart of Accounts'!$A$2:$A$57,0)),""))</f>
        <v/>
      </c>
      <c r="I356" s="0" t="str">
        <f aca="false">IF($C356="","",IFERROR(INDEX('Chart of Accounts'!$B$2:$B$57,MATCH($C356,'Chart of Accounts'!$A$2:$A$57,0)),""))</f>
        <v/>
      </c>
    </row>
    <row r="357" customFormat="false" ht="15" hidden="false" customHeight="false" outlineLevel="0" collapsed="false">
      <c r="A357" s="22"/>
      <c r="B357" s="42"/>
      <c r="C357" s="22"/>
      <c r="D357" s="41"/>
      <c r="E357" s="41"/>
      <c r="F357" s="22"/>
      <c r="G357" s="43" t="str">
        <f aca="false">IF(AND($A357="",$C357="",$D357="",$E357=""),"",IF($A357="","Needs a JE #",IF(ROUND(SUMIF($A$2:$A$1001,$A357,$D$2:$D$1001)-SUMIF($A$2:$A$1001,$A357,$E$2:$E$1001),2)=0,"✓","Out of balance")))</f>
        <v/>
      </c>
      <c r="H357" s="0" t="str">
        <f aca="false">IF($C357="","",IFERROR(INDEX('Chart of Accounts'!$C$2:$C$57,MATCH($C357,'Chart of Accounts'!$A$2:$A$57,0)),""))</f>
        <v/>
      </c>
      <c r="I357" s="0" t="str">
        <f aca="false">IF($C357="","",IFERROR(INDEX('Chart of Accounts'!$B$2:$B$57,MATCH($C357,'Chart of Accounts'!$A$2:$A$57,0)),""))</f>
        <v/>
      </c>
    </row>
    <row r="358" customFormat="false" ht="15" hidden="false" customHeight="false" outlineLevel="0" collapsed="false">
      <c r="A358" s="22"/>
      <c r="B358" s="42"/>
      <c r="C358" s="22"/>
      <c r="D358" s="41"/>
      <c r="E358" s="41"/>
      <c r="F358" s="22"/>
      <c r="G358" s="43" t="str">
        <f aca="false">IF(AND($A358="",$C358="",$D358="",$E358=""),"",IF($A358="","Needs a JE #",IF(ROUND(SUMIF($A$2:$A$1001,$A358,$D$2:$D$1001)-SUMIF($A$2:$A$1001,$A358,$E$2:$E$1001),2)=0,"✓","Out of balance")))</f>
        <v/>
      </c>
      <c r="H358" s="0" t="str">
        <f aca="false">IF($C358="","",IFERROR(INDEX('Chart of Accounts'!$C$2:$C$57,MATCH($C358,'Chart of Accounts'!$A$2:$A$57,0)),""))</f>
        <v/>
      </c>
      <c r="I358" s="0" t="str">
        <f aca="false">IF($C358="","",IFERROR(INDEX('Chart of Accounts'!$B$2:$B$57,MATCH($C358,'Chart of Accounts'!$A$2:$A$57,0)),""))</f>
        <v/>
      </c>
    </row>
    <row r="359" customFormat="false" ht="15" hidden="false" customHeight="false" outlineLevel="0" collapsed="false">
      <c r="A359" s="22"/>
      <c r="B359" s="42"/>
      <c r="C359" s="22"/>
      <c r="D359" s="41"/>
      <c r="E359" s="41"/>
      <c r="F359" s="22"/>
      <c r="G359" s="43" t="str">
        <f aca="false">IF(AND($A359="",$C359="",$D359="",$E359=""),"",IF($A359="","Needs a JE #",IF(ROUND(SUMIF($A$2:$A$1001,$A359,$D$2:$D$1001)-SUMIF($A$2:$A$1001,$A359,$E$2:$E$1001),2)=0,"✓","Out of balance")))</f>
        <v/>
      </c>
      <c r="H359" s="0" t="str">
        <f aca="false">IF($C359="","",IFERROR(INDEX('Chart of Accounts'!$C$2:$C$57,MATCH($C359,'Chart of Accounts'!$A$2:$A$57,0)),""))</f>
        <v/>
      </c>
      <c r="I359" s="0" t="str">
        <f aca="false">IF($C359="","",IFERROR(INDEX('Chart of Accounts'!$B$2:$B$57,MATCH($C359,'Chart of Accounts'!$A$2:$A$57,0)),""))</f>
        <v/>
      </c>
    </row>
    <row r="360" customFormat="false" ht="15" hidden="false" customHeight="false" outlineLevel="0" collapsed="false">
      <c r="A360" s="22"/>
      <c r="B360" s="42"/>
      <c r="C360" s="22"/>
      <c r="D360" s="41"/>
      <c r="E360" s="41"/>
      <c r="F360" s="22"/>
      <c r="G360" s="43" t="str">
        <f aca="false">IF(AND($A360="",$C360="",$D360="",$E360=""),"",IF($A360="","Needs a JE #",IF(ROUND(SUMIF($A$2:$A$1001,$A360,$D$2:$D$1001)-SUMIF($A$2:$A$1001,$A360,$E$2:$E$1001),2)=0,"✓","Out of balance")))</f>
        <v/>
      </c>
      <c r="H360" s="0" t="str">
        <f aca="false">IF($C360="","",IFERROR(INDEX('Chart of Accounts'!$C$2:$C$57,MATCH($C360,'Chart of Accounts'!$A$2:$A$57,0)),""))</f>
        <v/>
      </c>
      <c r="I360" s="0" t="str">
        <f aca="false">IF($C360="","",IFERROR(INDEX('Chart of Accounts'!$B$2:$B$57,MATCH($C360,'Chart of Accounts'!$A$2:$A$57,0)),""))</f>
        <v/>
      </c>
    </row>
    <row r="361" customFormat="false" ht="15" hidden="false" customHeight="false" outlineLevel="0" collapsed="false">
      <c r="A361" s="22"/>
      <c r="B361" s="42"/>
      <c r="C361" s="22"/>
      <c r="D361" s="41"/>
      <c r="E361" s="41"/>
      <c r="F361" s="22"/>
      <c r="G361" s="43" t="str">
        <f aca="false">IF(AND($A361="",$C361="",$D361="",$E361=""),"",IF($A361="","Needs a JE #",IF(ROUND(SUMIF($A$2:$A$1001,$A361,$D$2:$D$1001)-SUMIF($A$2:$A$1001,$A361,$E$2:$E$1001),2)=0,"✓","Out of balance")))</f>
        <v/>
      </c>
      <c r="H361" s="0" t="str">
        <f aca="false">IF($C361="","",IFERROR(INDEX('Chart of Accounts'!$C$2:$C$57,MATCH($C361,'Chart of Accounts'!$A$2:$A$57,0)),""))</f>
        <v/>
      </c>
      <c r="I361" s="0" t="str">
        <f aca="false">IF($C361="","",IFERROR(INDEX('Chart of Accounts'!$B$2:$B$57,MATCH($C361,'Chart of Accounts'!$A$2:$A$57,0)),""))</f>
        <v/>
      </c>
    </row>
    <row r="362" customFormat="false" ht="15" hidden="false" customHeight="false" outlineLevel="0" collapsed="false">
      <c r="A362" s="22"/>
      <c r="B362" s="42"/>
      <c r="C362" s="22"/>
      <c r="D362" s="41"/>
      <c r="E362" s="41"/>
      <c r="F362" s="22"/>
      <c r="G362" s="43" t="str">
        <f aca="false">IF(AND($A362="",$C362="",$D362="",$E362=""),"",IF($A362="","Needs a JE #",IF(ROUND(SUMIF($A$2:$A$1001,$A362,$D$2:$D$1001)-SUMIF($A$2:$A$1001,$A362,$E$2:$E$1001),2)=0,"✓","Out of balance")))</f>
        <v/>
      </c>
      <c r="H362" s="0" t="str">
        <f aca="false">IF($C362="","",IFERROR(INDEX('Chart of Accounts'!$C$2:$C$57,MATCH($C362,'Chart of Accounts'!$A$2:$A$57,0)),""))</f>
        <v/>
      </c>
      <c r="I362" s="0" t="str">
        <f aca="false">IF($C362="","",IFERROR(INDEX('Chart of Accounts'!$B$2:$B$57,MATCH($C362,'Chart of Accounts'!$A$2:$A$57,0)),""))</f>
        <v/>
      </c>
    </row>
    <row r="363" customFormat="false" ht="15" hidden="false" customHeight="false" outlineLevel="0" collapsed="false">
      <c r="A363" s="22"/>
      <c r="B363" s="42"/>
      <c r="C363" s="22"/>
      <c r="D363" s="41"/>
      <c r="E363" s="41"/>
      <c r="F363" s="22"/>
      <c r="G363" s="43" t="str">
        <f aca="false">IF(AND($A363="",$C363="",$D363="",$E363=""),"",IF($A363="","Needs a JE #",IF(ROUND(SUMIF($A$2:$A$1001,$A363,$D$2:$D$1001)-SUMIF($A$2:$A$1001,$A363,$E$2:$E$1001),2)=0,"✓","Out of balance")))</f>
        <v/>
      </c>
      <c r="H363" s="0" t="str">
        <f aca="false">IF($C363="","",IFERROR(INDEX('Chart of Accounts'!$C$2:$C$57,MATCH($C363,'Chart of Accounts'!$A$2:$A$57,0)),""))</f>
        <v/>
      </c>
      <c r="I363" s="0" t="str">
        <f aca="false">IF($C363="","",IFERROR(INDEX('Chart of Accounts'!$B$2:$B$57,MATCH($C363,'Chart of Accounts'!$A$2:$A$57,0)),""))</f>
        <v/>
      </c>
    </row>
    <row r="364" customFormat="false" ht="15" hidden="false" customHeight="false" outlineLevel="0" collapsed="false">
      <c r="A364" s="22"/>
      <c r="B364" s="42"/>
      <c r="C364" s="22"/>
      <c r="D364" s="41"/>
      <c r="E364" s="41"/>
      <c r="F364" s="22"/>
      <c r="G364" s="43" t="str">
        <f aca="false">IF(AND($A364="",$C364="",$D364="",$E364=""),"",IF($A364="","Needs a JE #",IF(ROUND(SUMIF($A$2:$A$1001,$A364,$D$2:$D$1001)-SUMIF($A$2:$A$1001,$A364,$E$2:$E$1001),2)=0,"✓","Out of balance")))</f>
        <v/>
      </c>
      <c r="H364" s="0" t="str">
        <f aca="false">IF($C364="","",IFERROR(INDEX('Chart of Accounts'!$C$2:$C$57,MATCH($C364,'Chart of Accounts'!$A$2:$A$57,0)),""))</f>
        <v/>
      </c>
      <c r="I364" s="0" t="str">
        <f aca="false">IF($C364="","",IFERROR(INDEX('Chart of Accounts'!$B$2:$B$57,MATCH($C364,'Chart of Accounts'!$A$2:$A$57,0)),""))</f>
        <v/>
      </c>
    </row>
    <row r="365" customFormat="false" ht="15" hidden="false" customHeight="false" outlineLevel="0" collapsed="false">
      <c r="A365" s="22"/>
      <c r="B365" s="42"/>
      <c r="C365" s="22"/>
      <c r="D365" s="41"/>
      <c r="E365" s="41"/>
      <c r="F365" s="22"/>
      <c r="G365" s="43" t="str">
        <f aca="false">IF(AND($A365="",$C365="",$D365="",$E365=""),"",IF($A365="","Needs a JE #",IF(ROUND(SUMIF($A$2:$A$1001,$A365,$D$2:$D$1001)-SUMIF($A$2:$A$1001,$A365,$E$2:$E$1001),2)=0,"✓","Out of balance")))</f>
        <v/>
      </c>
      <c r="H365" s="0" t="str">
        <f aca="false">IF($C365="","",IFERROR(INDEX('Chart of Accounts'!$C$2:$C$57,MATCH($C365,'Chart of Accounts'!$A$2:$A$57,0)),""))</f>
        <v/>
      </c>
      <c r="I365" s="0" t="str">
        <f aca="false">IF($C365="","",IFERROR(INDEX('Chart of Accounts'!$B$2:$B$57,MATCH($C365,'Chart of Accounts'!$A$2:$A$57,0)),""))</f>
        <v/>
      </c>
    </row>
    <row r="366" customFormat="false" ht="15" hidden="false" customHeight="false" outlineLevel="0" collapsed="false">
      <c r="A366" s="22"/>
      <c r="B366" s="42"/>
      <c r="C366" s="22"/>
      <c r="D366" s="41"/>
      <c r="E366" s="41"/>
      <c r="F366" s="22"/>
      <c r="G366" s="43" t="str">
        <f aca="false">IF(AND($A366="",$C366="",$D366="",$E366=""),"",IF($A366="","Needs a JE #",IF(ROUND(SUMIF($A$2:$A$1001,$A366,$D$2:$D$1001)-SUMIF($A$2:$A$1001,$A366,$E$2:$E$1001),2)=0,"✓","Out of balance")))</f>
        <v/>
      </c>
      <c r="H366" s="0" t="str">
        <f aca="false">IF($C366="","",IFERROR(INDEX('Chart of Accounts'!$C$2:$C$57,MATCH($C366,'Chart of Accounts'!$A$2:$A$57,0)),""))</f>
        <v/>
      </c>
      <c r="I366" s="0" t="str">
        <f aca="false">IF($C366="","",IFERROR(INDEX('Chart of Accounts'!$B$2:$B$57,MATCH($C366,'Chart of Accounts'!$A$2:$A$57,0)),""))</f>
        <v/>
      </c>
    </row>
    <row r="367" customFormat="false" ht="15" hidden="false" customHeight="false" outlineLevel="0" collapsed="false">
      <c r="A367" s="22"/>
      <c r="B367" s="42"/>
      <c r="C367" s="22"/>
      <c r="D367" s="41"/>
      <c r="E367" s="41"/>
      <c r="F367" s="22"/>
      <c r="G367" s="43" t="str">
        <f aca="false">IF(AND($A367="",$C367="",$D367="",$E367=""),"",IF($A367="","Needs a JE #",IF(ROUND(SUMIF($A$2:$A$1001,$A367,$D$2:$D$1001)-SUMIF($A$2:$A$1001,$A367,$E$2:$E$1001),2)=0,"✓","Out of balance")))</f>
        <v/>
      </c>
      <c r="H367" s="0" t="str">
        <f aca="false">IF($C367="","",IFERROR(INDEX('Chart of Accounts'!$C$2:$C$57,MATCH($C367,'Chart of Accounts'!$A$2:$A$57,0)),""))</f>
        <v/>
      </c>
      <c r="I367" s="0" t="str">
        <f aca="false">IF($C367="","",IFERROR(INDEX('Chart of Accounts'!$B$2:$B$57,MATCH($C367,'Chart of Accounts'!$A$2:$A$57,0)),""))</f>
        <v/>
      </c>
    </row>
    <row r="368" customFormat="false" ht="15" hidden="false" customHeight="false" outlineLevel="0" collapsed="false">
      <c r="A368" s="22"/>
      <c r="B368" s="42"/>
      <c r="C368" s="22"/>
      <c r="D368" s="41"/>
      <c r="E368" s="41"/>
      <c r="F368" s="22"/>
      <c r="G368" s="43" t="str">
        <f aca="false">IF(AND($A368="",$C368="",$D368="",$E368=""),"",IF($A368="","Needs a JE #",IF(ROUND(SUMIF($A$2:$A$1001,$A368,$D$2:$D$1001)-SUMIF($A$2:$A$1001,$A368,$E$2:$E$1001),2)=0,"✓","Out of balance")))</f>
        <v/>
      </c>
      <c r="H368" s="0" t="str">
        <f aca="false">IF($C368="","",IFERROR(INDEX('Chart of Accounts'!$C$2:$C$57,MATCH($C368,'Chart of Accounts'!$A$2:$A$57,0)),""))</f>
        <v/>
      </c>
      <c r="I368" s="0" t="str">
        <f aca="false">IF($C368="","",IFERROR(INDEX('Chart of Accounts'!$B$2:$B$57,MATCH($C368,'Chart of Accounts'!$A$2:$A$57,0)),""))</f>
        <v/>
      </c>
    </row>
    <row r="369" customFormat="false" ht="15" hidden="false" customHeight="false" outlineLevel="0" collapsed="false">
      <c r="A369" s="22"/>
      <c r="B369" s="42"/>
      <c r="C369" s="22"/>
      <c r="D369" s="41"/>
      <c r="E369" s="41"/>
      <c r="F369" s="22"/>
      <c r="G369" s="43" t="str">
        <f aca="false">IF(AND($A369="",$C369="",$D369="",$E369=""),"",IF($A369="","Needs a JE #",IF(ROUND(SUMIF($A$2:$A$1001,$A369,$D$2:$D$1001)-SUMIF($A$2:$A$1001,$A369,$E$2:$E$1001),2)=0,"✓","Out of balance")))</f>
        <v/>
      </c>
      <c r="H369" s="0" t="str">
        <f aca="false">IF($C369="","",IFERROR(INDEX('Chart of Accounts'!$C$2:$C$57,MATCH($C369,'Chart of Accounts'!$A$2:$A$57,0)),""))</f>
        <v/>
      </c>
      <c r="I369" s="0" t="str">
        <f aca="false">IF($C369="","",IFERROR(INDEX('Chart of Accounts'!$B$2:$B$57,MATCH($C369,'Chart of Accounts'!$A$2:$A$57,0)),""))</f>
        <v/>
      </c>
    </row>
    <row r="370" customFormat="false" ht="15" hidden="false" customHeight="false" outlineLevel="0" collapsed="false">
      <c r="A370" s="22"/>
      <c r="B370" s="42"/>
      <c r="C370" s="22"/>
      <c r="D370" s="41"/>
      <c r="E370" s="41"/>
      <c r="F370" s="22"/>
      <c r="G370" s="43" t="str">
        <f aca="false">IF(AND($A370="",$C370="",$D370="",$E370=""),"",IF($A370="","Needs a JE #",IF(ROUND(SUMIF($A$2:$A$1001,$A370,$D$2:$D$1001)-SUMIF($A$2:$A$1001,$A370,$E$2:$E$1001),2)=0,"✓","Out of balance")))</f>
        <v/>
      </c>
      <c r="H370" s="0" t="str">
        <f aca="false">IF($C370="","",IFERROR(INDEX('Chart of Accounts'!$C$2:$C$57,MATCH($C370,'Chart of Accounts'!$A$2:$A$57,0)),""))</f>
        <v/>
      </c>
      <c r="I370" s="0" t="str">
        <f aca="false">IF($C370="","",IFERROR(INDEX('Chart of Accounts'!$B$2:$B$57,MATCH($C370,'Chart of Accounts'!$A$2:$A$57,0)),""))</f>
        <v/>
      </c>
    </row>
    <row r="371" customFormat="false" ht="15" hidden="false" customHeight="false" outlineLevel="0" collapsed="false">
      <c r="A371" s="22"/>
      <c r="B371" s="42"/>
      <c r="C371" s="22"/>
      <c r="D371" s="41"/>
      <c r="E371" s="41"/>
      <c r="F371" s="22"/>
      <c r="G371" s="43" t="str">
        <f aca="false">IF(AND($A371="",$C371="",$D371="",$E371=""),"",IF($A371="","Needs a JE #",IF(ROUND(SUMIF($A$2:$A$1001,$A371,$D$2:$D$1001)-SUMIF($A$2:$A$1001,$A371,$E$2:$E$1001),2)=0,"✓","Out of balance")))</f>
        <v/>
      </c>
      <c r="H371" s="0" t="str">
        <f aca="false">IF($C371="","",IFERROR(INDEX('Chart of Accounts'!$C$2:$C$57,MATCH($C371,'Chart of Accounts'!$A$2:$A$57,0)),""))</f>
        <v/>
      </c>
      <c r="I371" s="0" t="str">
        <f aca="false">IF($C371="","",IFERROR(INDEX('Chart of Accounts'!$B$2:$B$57,MATCH($C371,'Chart of Accounts'!$A$2:$A$57,0)),""))</f>
        <v/>
      </c>
    </row>
    <row r="372" customFormat="false" ht="15" hidden="false" customHeight="false" outlineLevel="0" collapsed="false">
      <c r="A372" s="22"/>
      <c r="B372" s="42"/>
      <c r="C372" s="22"/>
      <c r="D372" s="41"/>
      <c r="E372" s="41"/>
      <c r="F372" s="22"/>
      <c r="G372" s="43" t="str">
        <f aca="false">IF(AND($A372="",$C372="",$D372="",$E372=""),"",IF($A372="","Needs a JE #",IF(ROUND(SUMIF($A$2:$A$1001,$A372,$D$2:$D$1001)-SUMIF($A$2:$A$1001,$A372,$E$2:$E$1001),2)=0,"✓","Out of balance")))</f>
        <v/>
      </c>
      <c r="H372" s="0" t="str">
        <f aca="false">IF($C372="","",IFERROR(INDEX('Chart of Accounts'!$C$2:$C$57,MATCH($C372,'Chart of Accounts'!$A$2:$A$57,0)),""))</f>
        <v/>
      </c>
      <c r="I372" s="0" t="str">
        <f aca="false">IF($C372="","",IFERROR(INDEX('Chart of Accounts'!$B$2:$B$57,MATCH($C372,'Chart of Accounts'!$A$2:$A$57,0)),""))</f>
        <v/>
      </c>
    </row>
    <row r="373" customFormat="false" ht="15" hidden="false" customHeight="false" outlineLevel="0" collapsed="false">
      <c r="A373" s="22"/>
      <c r="B373" s="42"/>
      <c r="C373" s="22"/>
      <c r="D373" s="41"/>
      <c r="E373" s="41"/>
      <c r="F373" s="22"/>
      <c r="G373" s="43" t="str">
        <f aca="false">IF(AND($A373="",$C373="",$D373="",$E373=""),"",IF($A373="","Needs a JE #",IF(ROUND(SUMIF($A$2:$A$1001,$A373,$D$2:$D$1001)-SUMIF($A$2:$A$1001,$A373,$E$2:$E$1001),2)=0,"✓","Out of balance")))</f>
        <v/>
      </c>
      <c r="H373" s="0" t="str">
        <f aca="false">IF($C373="","",IFERROR(INDEX('Chart of Accounts'!$C$2:$C$57,MATCH($C373,'Chart of Accounts'!$A$2:$A$57,0)),""))</f>
        <v/>
      </c>
      <c r="I373" s="0" t="str">
        <f aca="false">IF($C373="","",IFERROR(INDEX('Chart of Accounts'!$B$2:$B$57,MATCH($C373,'Chart of Accounts'!$A$2:$A$57,0)),""))</f>
        <v/>
      </c>
    </row>
    <row r="374" customFormat="false" ht="15" hidden="false" customHeight="false" outlineLevel="0" collapsed="false">
      <c r="A374" s="22"/>
      <c r="B374" s="42"/>
      <c r="C374" s="22"/>
      <c r="D374" s="41"/>
      <c r="E374" s="41"/>
      <c r="F374" s="22"/>
      <c r="G374" s="43" t="str">
        <f aca="false">IF(AND($A374="",$C374="",$D374="",$E374=""),"",IF($A374="","Needs a JE #",IF(ROUND(SUMIF($A$2:$A$1001,$A374,$D$2:$D$1001)-SUMIF($A$2:$A$1001,$A374,$E$2:$E$1001),2)=0,"✓","Out of balance")))</f>
        <v/>
      </c>
      <c r="H374" s="0" t="str">
        <f aca="false">IF($C374="","",IFERROR(INDEX('Chart of Accounts'!$C$2:$C$57,MATCH($C374,'Chart of Accounts'!$A$2:$A$57,0)),""))</f>
        <v/>
      </c>
      <c r="I374" s="0" t="str">
        <f aca="false">IF($C374="","",IFERROR(INDEX('Chart of Accounts'!$B$2:$B$57,MATCH($C374,'Chart of Accounts'!$A$2:$A$57,0)),""))</f>
        <v/>
      </c>
    </row>
    <row r="375" customFormat="false" ht="15" hidden="false" customHeight="false" outlineLevel="0" collapsed="false">
      <c r="A375" s="22"/>
      <c r="B375" s="42"/>
      <c r="C375" s="22"/>
      <c r="D375" s="41"/>
      <c r="E375" s="41"/>
      <c r="F375" s="22"/>
      <c r="G375" s="43" t="str">
        <f aca="false">IF(AND($A375="",$C375="",$D375="",$E375=""),"",IF($A375="","Needs a JE #",IF(ROUND(SUMIF($A$2:$A$1001,$A375,$D$2:$D$1001)-SUMIF($A$2:$A$1001,$A375,$E$2:$E$1001),2)=0,"✓","Out of balance")))</f>
        <v/>
      </c>
      <c r="H375" s="0" t="str">
        <f aca="false">IF($C375="","",IFERROR(INDEX('Chart of Accounts'!$C$2:$C$57,MATCH($C375,'Chart of Accounts'!$A$2:$A$57,0)),""))</f>
        <v/>
      </c>
      <c r="I375" s="0" t="str">
        <f aca="false">IF($C375="","",IFERROR(INDEX('Chart of Accounts'!$B$2:$B$57,MATCH($C375,'Chart of Accounts'!$A$2:$A$57,0)),""))</f>
        <v/>
      </c>
    </row>
    <row r="376" customFormat="false" ht="15" hidden="false" customHeight="false" outlineLevel="0" collapsed="false">
      <c r="A376" s="22"/>
      <c r="B376" s="42"/>
      <c r="C376" s="22"/>
      <c r="D376" s="41"/>
      <c r="E376" s="41"/>
      <c r="F376" s="22"/>
      <c r="G376" s="43" t="str">
        <f aca="false">IF(AND($A376="",$C376="",$D376="",$E376=""),"",IF($A376="","Needs a JE #",IF(ROUND(SUMIF($A$2:$A$1001,$A376,$D$2:$D$1001)-SUMIF($A$2:$A$1001,$A376,$E$2:$E$1001),2)=0,"✓","Out of balance")))</f>
        <v/>
      </c>
      <c r="H376" s="0" t="str">
        <f aca="false">IF($C376="","",IFERROR(INDEX('Chart of Accounts'!$C$2:$C$57,MATCH($C376,'Chart of Accounts'!$A$2:$A$57,0)),""))</f>
        <v/>
      </c>
      <c r="I376" s="0" t="str">
        <f aca="false">IF($C376="","",IFERROR(INDEX('Chart of Accounts'!$B$2:$B$57,MATCH($C376,'Chart of Accounts'!$A$2:$A$57,0)),""))</f>
        <v/>
      </c>
    </row>
    <row r="377" customFormat="false" ht="15" hidden="false" customHeight="false" outlineLevel="0" collapsed="false">
      <c r="A377" s="22"/>
      <c r="B377" s="42"/>
      <c r="C377" s="22"/>
      <c r="D377" s="41"/>
      <c r="E377" s="41"/>
      <c r="F377" s="22"/>
      <c r="G377" s="43" t="str">
        <f aca="false">IF(AND($A377="",$C377="",$D377="",$E377=""),"",IF($A377="","Needs a JE #",IF(ROUND(SUMIF($A$2:$A$1001,$A377,$D$2:$D$1001)-SUMIF($A$2:$A$1001,$A377,$E$2:$E$1001),2)=0,"✓","Out of balance")))</f>
        <v/>
      </c>
      <c r="H377" s="0" t="str">
        <f aca="false">IF($C377="","",IFERROR(INDEX('Chart of Accounts'!$C$2:$C$57,MATCH($C377,'Chart of Accounts'!$A$2:$A$57,0)),""))</f>
        <v/>
      </c>
      <c r="I377" s="0" t="str">
        <f aca="false">IF($C377="","",IFERROR(INDEX('Chart of Accounts'!$B$2:$B$57,MATCH($C377,'Chart of Accounts'!$A$2:$A$57,0)),""))</f>
        <v/>
      </c>
    </row>
    <row r="378" customFormat="false" ht="15" hidden="false" customHeight="false" outlineLevel="0" collapsed="false">
      <c r="A378" s="22"/>
      <c r="B378" s="42"/>
      <c r="C378" s="22"/>
      <c r="D378" s="41"/>
      <c r="E378" s="41"/>
      <c r="F378" s="22"/>
      <c r="G378" s="43" t="str">
        <f aca="false">IF(AND($A378="",$C378="",$D378="",$E378=""),"",IF($A378="","Needs a JE #",IF(ROUND(SUMIF($A$2:$A$1001,$A378,$D$2:$D$1001)-SUMIF($A$2:$A$1001,$A378,$E$2:$E$1001),2)=0,"✓","Out of balance")))</f>
        <v/>
      </c>
      <c r="H378" s="0" t="str">
        <f aca="false">IF($C378="","",IFERROR(INDEX('Chart of Accounts'!$C$2:$C$57,MATCH($C378,'Chart of Accounts'!$A$2:$A$57,0)),""))</f>
        <v/>
      </c>
      <c r="I378" s="0" t="str">
        <f aca="false">IF($C378="","",IFERROR(INDEX('Chart of Accounts'!$B$2:$B$57,MATCH($C378,'Chart of Accounts'!$A$2:$A$57,0)),""))</f>
        <v/>
      </c>
    </row>
    <row r="379" customFormat="false" ht="15" hidden="false" customHeight="false" outlineLevel="0" collapsed="false">
      <c r="A379" s="22"/>
      <c r="B379" s="42"/>
      <c r="C379" s="22"/>
      <c r="D379" s="41"/>
      <c r="E379" s="41"/>
      <c r="F379" s="22"/>
      <c r="G379" s="43" t="str">
        <f aca="false">IF(AND($A379="",$C379="",$D379="",$E379=""),"",IF($A379="","Needs a JE #",IF(ROUND(SUMIF($A$2:$A$1001,$A379,$D$2:$D$1001)-SUMIF($A$2:$A$1001,$A379,$E$2:$E$1001),2)=0,"✓","Out of balance")))</f>
        <v/>
      </c>
      <c r="H379" s="0" t="str">
        <f aca="false">IF($C379="","",IFERROR(INDEX('Chart of Accounts'!$C$2:$C$57,MATCH($C379,'Chart of Accounts'!$A$2:$A$57,0)),""))</f>
        <v/>
      </c>
      <c r="I379" s="0" t="str">
        <f aca="false">IF($C379="","",IFERROR(INDEX('Chart of Accounts'!$B$2:$B$57,MATCH($C379,'Chart of Accounts'!$A$2:$A$57,0)),""))</f>
        <v/>
      </c>
    </row>
    <row r="380" customFormat="false" ht="15" hidden="false" customHeight="false" outlineLevel="0" collapsed="false">
      <c r="A380" s="22"/>
      <c r="B380" s="42"/>
      <c r="C380" s="22"/>
      <c r="D380" s="41"/>
      <c r="E380" s="41"/>
      <c r="F380" s="22"/>
      <c r="G380" s="43" t="str">
        <f aca="false">IF(AND($A380="",$C380="",$D380="",$E380=""),"",IF($A380="","Needs a JE #",IF(ROUND(SUMIF($A$2:$A$1001,$A380,$D$2:$D$1001)-SUMIF($A$2:$A$1001,$A380,$E$2:$E$1001),2)=0,"✓","Out of balance")))</f>
        <v/>
      </c>
      <c r="H380" s="0" t="str">
        <f aca="false">IF($C380="","",IFERROR(INDEX('Chart of Accounts'!$C$2:$C$57,MATCH($C380,'Chart of Accounts'!$A$2:$A$57,0)),""))</f>
        <v/>
      </c>
      <c r="I380" s="0" t="str">
        <f aca="false">IF($C380="","",IFERROR(INDEX('Chart of Accounts'!$B$2:$B$57,MATCH($C380,'Chart of Accounts'!$A$2:$A$57,0)),""))</f>
        <v/>
      </c>
    </row>
    <row r="381" customFormat="false" ht="15" hidden="false" customHeight="false" outlineLevel="0" collapsed="false">
      <c r="A381" s="22"/>
      <c r="B381" s="42"/>
      <c r="C381" s="22"/>
      <c r="D381" s="41"/>
      <c r="E381" s="41"/>
      <c r="F381" s="22"/>
      <c r="G381" s="43" t="str">
        <f aca="false">IF(AND($A381="",$C381="",$D381="",$E381=""),"",IF($A381="","Needs a JE #",IF(ROUND(SUMIF($A$2:$A$1001,$A381,$D$2:$D$1001)-SUMIF($A$2:$A$1001,$A381,$E$2:$E$1001),2)=0,"✓","Out of balance")))</f>
        <v/>
      </c>
      <c r="H381" s="0" t="str">
        <f aca="false">IF($C381="","",IFERROR(INDEX('Chart of Accounts'!$C$2:$C$57,MATCH($C381,'Chart of Accounts'!$A$2:$A$57,0)),""))</f>
        <v/>
      </c>
      <c r="I381" s="0" t="str">
        <f aca="false">IF($C381="","",IFERROR(INDEX('Chart of Accounts'!$B$2:$B$57,MATCH($C381,'Chart of Accounts'!$A$2:$A$57,0)),""))</f>
        <v/>
      </c>
    </row>
    <row r="382" customFormat="false" ht="15" hidden="false" customHeight="false" outlineLevel="0" collapsed="false">
      <c r="A382" s="22"/>
      <c r="B382" s="42"/>
      <c r="C382" s="22"/>
      <c r="D382" s="41"/>
      <c r="E382" s="41"/>
      <c r="F382" s="22"/>
      <c r="G382" s="43" t="str">
        <f aca="false">IF(AND($A382="",$C382="",$D382="",$E382=""),"",IF($A382="","Needs a JE #",IF(ROUND(SUMIF($A$2:$A$1001,$A382,$D$2:$D$1001)-SUMIF($A$2:$A$1001,$A382,$E$2:$E$1001),2)=0,"✓","Out of balance")))</f>
        <v/>
      </c>
      <c r="H382" s="0" t="str">
        <f aca="false">IF($C382="","",IFERROR(INDEX('Chart of Accounts'!$C$2:$C$57,MATCH($C382,'Chart of Accounts'!$A$2:$A$57,0)),""))</f>
        <v/>
      </c>
      <c r="I382" s="0" t="str">
        <f aca="false">IF($C382="","",IFERROR(INDEX('Chart of Accounts'!$B$2:$B$57,MATCH($C382,'Chart of Accounts'!$A$2:$A$57,0)),""))</f>
        <v/>
      </c>
    </row>
    <row r="383" customFormat="false" ht="15" hidden="false" customHeight="false" outlineLevel="0" collapsed="false">
      <c r="A383" s="22"/>
      <c r="B383" s="42"/>
      <c r="C383" s="22"/>
      <c r="D383" s="41"/>
      <c r="E383" s="41"/>
      <c r="F383" s="22"/>
      <c r="G383" s="43" t="str">
        <f aca="false">IF(AND($A383="",$C383="",$D383="",$E383=""),"",IF($A383="","Needs a JE #",IF(ROUND(SUMIF($A$2:$A$1001,$A383,$D$2:$D$1001)-SUMIF($A$2:$A$1001,$A383,$E$2:$E$1001),2)=0,"✓","Out of balance")))</f>
        <v/>
      </c>
      <c r="H383" s="0" t="str">
        <f aca="false">IF($C383="","",IFERROR(INDEX('Chart of Accounts'!$C$2:$C$57,MATCH($C383,'Chart of Accounts'!$A$2:$A$57,0)),""))</f>
        <v/>
      </c>
      <c r="I383" s="0" t="str">
        <f aca="false">IF($C383="","",IFERROR(INDEX('Chart of Accounts'!$B$2:$B$57,MATCH($C383,'Chart of Accounts'!$A$2:$A$57,0)),""))</f>
        <v/>
      </c>
    </row>
    <row r="384" customFormat="false" ht="15" hidden="false" customHeight="false" outlineLevel="0" collapsed="false">
      <c r="A384" s="22"/>
      <c r="B384" s="42"/>
      <c r="C384" s="22"/>
      <c r="D384" s="41"/>
      <c r="E384" s="41"/>
      <c r="F384" s="22"/>
      <c r="G384" s="43" t="str">
        <f aca="false">IF(AND($A384="",$C384="",$D384="",$E384=""),"",IF($A384="","Needs a JE #",IF(ROUND(SUMIF($A$2:$A$1001,$A384,$D$2:$D$1001)-SUMIF($A$2:$A$1001,$A384,$E$2:$E$1001),2)=0,"✓","Out of balance")))</f>
        <v/>
      </c>
      <c r="H384" s="0" t="str">
        <f aca="false">IF($C384="","",IFERROR(INDEX('Chart of Accounts'!$C$2:$C$57,MATCH($C384,'Chart of Accounts'!$A$2:$A$57,0)),""))</f>
        <v/>
      </c>
      <c r="I384" s="0" t="str">
        <f aca="false">IF($C384="","",IFERROR(INDEX('Chart of Accounts'!$B$2:$B$57,MATCH($C384,'Chart of Accounts'!$A$2:$A$57,0)),""))</f>
        <v/>
      </c>
    </row>
    <row r="385" customFormat="false" ht="15" hidden="false" customHeight="false" outlineLevel="0" collapsed="false">
      <c r="A385" s="22"/>
      <c r="B385" s="42"/>
      <c r="C385" s="22"/>
      <c r="D385" s="41"/>
      <c r="E385" s="41"/>
      <c r="F385" s="22"/>
      <c r="G385" s="43" t="str">
        <f aca="false">IF(AND($A385="",$C385="",$D385="",$E385=""),"",IF($A385="","Needs a JE #",IF(ROUND(SUMIF($A$2:$A$1001,$A385,$D$2:$D$1001)-SUMIF($A$2:$A$1001,$A385,$E$2:$E$1001),2)=0,"✓","Out of balance")))</f>
        <v/>
      </c>
      <c r="H385" s="0" t="str">
        <f aca="false">IF($C385="","",IFERROR(INDEX('Chart of Accounts'!$C$2:$C$57,MATCH($C385,'Chart of Accounts'!$A$2:$A$57,0)),""))</f>
        <v/>
      </c>
      <c r="I385" s="0" t="str">
        <f aca="false">IF($C385="","",IFERROR(INDEX('Chart of Accounts'!$B$2:$B$57,MATCH($C385,'Chart of Accounts'!$A$2:$A$57,0)),""))</f>
        <v/>
      </c>
    </row>
    <row r="386" customFormat="false" ht="15" hidden="false" customHeight="false" outlineLevel="0" collapsed="false">
      <c r="A386" s="22"/>
      <c r="B386" s="42"/>
      <c r="C386" s="22"/>
      <c r="D386" s="41"/>
      <c r="E386" s="41"/>
      <c r="F386" s="22"/>
      <c r="G386" s="43" t="str">
        <f aca="false">IF(AND($A386="",$C386="",$D386="",$E386=""),"",IF($A386="","Needs a JE #",IF(ROUND(SUMIF($A$2:$A$1001,$A386,$D$2:$D$1001)-SUMIF($A$2:$A$1001,$A386,$E$2:$E$1001),2)=0,"✓","Out of balance")))</f>
        <v/>
      </c>
      <c r="H386" s="0" t="str">
        <f aca="false">IF($C386="","",IFERROR(INDEX('Chart of Accounts'!$C$2:$C$57,MATCH($C386,'Chart of Accounts'!$A$2:$A$57,0)),""))</f>
        <v/>
      </c>
      <c r="I386" s="0" t="str">
        <f aca="false">IF($C386="","",IFERROR(INDEX('Chart of Accounts'!$B$2:$B$57,MATCH($C386,'Chart of Accounts'!$A$2:$A$57,0)),""))</f>
        <v/>
      </c>
    </row>
    <row r="387" customFormat="false" ht="15" hidden="false" customHeight="false" outlineLevel="0" collapsed="false">
      <c r="A387" s="22"/>
      <c r="B387" s="42"/>
      <c r="C387" s="22"/>
      <c r="D387" s="41"/>
      <c r="E387" s="41"/>
      <c r="F387" s="22"/>
      <c r="G387" s="43" t="str">
        <f aca="false">IF(AND($A387="",$C387="",$D387="",$E387=""),"",IF($A387="","Needs a JE #",IF(ROUND(SUMIF($A$2:$A$1001,$A387,$D$2:$D$1001)-SUMIF($A$2:$A$1001,$A387,$E$2:$E$1001),2)=0,"✓","Out of balance")))</f>
        <v/>
      </c>
      <c r="H387" s="0" t="str">
        <f aca="false">IF($C387="","",IFERROR(INDEX('Chart of Accounts'!$C$2:$C$57,MATCH($C387,'Chart of Accounts'!$A$2:$A$57,0)),""))</f>
        <v/>
      </c>
      <c r="I387" s="0" t="str">
        <f aca="false">IF($C387="","",IFERROR(INDEX('Chart of Accounts'!$B$2:$B$57,MATCH($C387,'Chart of Accounts'!$A$2:$A$57,0)),""))</f>
        <v/>
      </c>
    </row>
    <row r="388" customFormat="false" ht="15" hidden="false" customHeight="false" outlineLevel="0" collapsed="false">
      <c r="A388" s="22"/>
      <c r="B388" s="42"/>
      <c r="C388" s="22"/>
      <c r="D388" s="41"/>
      <c r="E388" s="41"/>
      <c r="F388" s="22"/>
      <c r="G388" s="43" t="str">
        <f aca="false">IF(AND($A388="",$C388="",$D388="",$E388=""),"",IF($A388="","Needs a JE #",IF(ROUND(SUMIF($A$2:$A$1001,$A388,$D$2:$D$1001)-SUMIF($A$2:$A$1001,$A388,$E$2:$E$1001),2)=0,"✓","Out of balance")))</f>
        <v/>
      </c>
      <c r="H388" s="0" t="str">
        <f aca="false">IF($C388="","",IFERROR(INDEX('Chart of Accounts'!$C$2:$C$57,MATCH($C388,'Chart of Accounts'!$A$2:$A$57,0)),""))</f>
        <v/>
      </c>
      <c r="I388" s="0" t="str">
        <f aca="false">IF($C388="","",IFERROR(INDEX('Chart of Accounts'!$B$2:$B$57,MATCH($C388,'Chart of Accounts'!$A$2:$A$57,0)),""))</f>
        <v/>
      </c>
    </row>
    <row r="389" customFormat="false" ht="15" hidden="false" customHeight="false" outlineLevel="0" collapsed="false">
      <c r="A389" s="22"/>
      <c r="B389" s="42"/>
      <c r="C389" s="22"/>
      <c r="D389" s="41"/>
      <c r="E389" s="41"/>
      <c r="F389" s="22"/>
      <c r="G389" s="43" t="str">
        <f aca="false">IF(AND($A389="",$C389="",$D389="",$E389=""),"",IF($A389="","Needs a JE #",IF(ROUND(SUMIF($A$2:$A$1001,$A389,$D$2:$D$1001)-SUMIF($A$2:$A$1001,$A389,$E$2:$E$1001),2)=0,"✓","Out of balance")))</f>
        <v/>
      </c>
      <c r="H389" s="0" t="str">
        <f aca="false">IF($C389="","",IFERROR(INDEX('Chart of Accounts'!$C$2:$C$57,MATCH($C389,'Chart of Accounts'!$A$2:$A$57,0)),""))</f>
        <v/>
      </c>
      <c r="I389" s="0" t="str">
        <f aca="false">IF($C389="","",IFERROR(INDEX('Chart of Accounts'!$B$2:$B$57,MATCH($C389,'Chart of Accounts'!$A$2:$A$57,0)),""))</f>
        <v/>
      </c>
    </row>
    <row r="390" customFormat="false" ht="15" hidden="false" customHeight="false" outlineLevel="0" collapsed="false">
      <c r="A390" s="22"/>
      <c r="B390" s="42"/>
      <c r="C390" s="22"/>
      <c r="D390" s="41"/>
      <c r="E390" s="41"/>
      <c r="F390" s="22"/>
      <c r="G390" s="43" t="str">
        <f aca="false">IF(AND($A390="",$C390="",$D390="",$E390=""),"",IF($A390="","Needs a JE #",IF(ROUND(SUMIF($A$2:$A$1001,$A390,$D$2:$D$1001)-SUMIF($A$2:$A$1001,$A390,$E$2:$E$1001),2)=0,"✓","Out of balance")))</f>
        <v/>
      </c>
      <c r="H390" s="0" t="str">
        <f aca="false">IF($C390="","",IFERROR(INDEX('Chart of Accounts'!$C$2:$C$57,MATCH($C390,'Chart of Accounts'!$A$2:$A$57,0)),""))</f>
        <v/>
      </c>
      <c r="I390" s="0" t="str">
        <f aca="false">IF($C390="","",IFERROR(INDEX('Chart of Accounts'!$B$2:$B$57,MATCH($C390,'Chart of Accounts'!$A$2:$A$57,0)),""))</f>
        <v/>
      </c>
    </row>
    <row r="391" customFormat="false" ht="15" hidden="false" customHeight="false" outlineLevel="0" collapsed="false">
      <c r="A391" s="22"/>
      <c r="B391" s="42"/>
      <c r="C391" s="22"/>
      <c r="D391" s="41"/>
      <c r="E391" s="41"/>
      <c r="F391" s="22"/>
      <c r="G391" s="43" t="str">
        <f aca="false">IF(AND($A391="",$C391="",$D391="",$E391=""),"",IF($A391="","Needs a JE #",IF(ROUND(SUMIF($A$2:$A$1001,$A391,$D$2:$D$1001)-SUMIF($A$2:$A$1001,$A391,$E$2:$E$1001),2)=0,"✓","Out of balance")))</f>
        <v/>
      </c>
      <c r="H391" s="0" t="str">
        <f aca="false">IF($C391="","",IFERROR(INDEX('Chart of Accounts'!$C$2:$C$57,MATCH($C391,'Chart of Accounts'!$A$2:$A$57,0)),""))</f>
        <v/>
      </c>
      <c r="I391" s="0" t="str">
        <f aca="false">IF($C391="","",IFERROR(INDEX('Chart of Accounts'!$B$2:$B$57,MATCH($C391,'Chart of Accounts'!$A$2:$A$57,0)),""))</f>
        <v/>
      </c>
    </row>
    <row r="392" customFormat="false" ht="15" hidden="false" customHeight="false" outlineLevel="0" collapsed="false">
      <c r="A392" s="22"/>
      <c r="B392" s="42"/>
      <c r="C392" s="22"/>
      <c r="D392" s="41"/>
      <c r="E392" s="41"/>
      <c r="F392" s="22"/>
      <c r="G392" s="43" t="str">
        <f aca="false">IF(AND($A392="",$C392="",$D392="",$E392=""),"",IF($A392="","Needs a JE #",IF(ROUND(SUMIF($A$2:$A$1001,$A392,$D$2:$D$1001)-SUMIF($A$2:$A$1001,$A392,$E$2:$E$1001),2)=0,"✓","Out of balance")))</f>
        <v/>
      </c>
      <c r="H392" s="0" t="str">
        <f aca="false">IF($C392="","",IFERROR(INDEX('Chart of Accounts'!$C$2:$C$57,MATCH($C392,'Chart of Accounts'!$A$2:$A$57,0)),""))</f>
        <v/>
      </c>
      <c r="I392" s="0" t="str">
        <f aca="false">IF($C392="","",IFERROR(INDEX('Chart of Accounts'!$B$2:$B$57,MATCH($C392,'Chart of Accounts'!$A$2:$A$57,0)),""))</f>
        <v/>
      </c>
    </row>
    <row r="393" customFormat="false" ht="15" hidden="false" customHeight="false" outlineLevel="0" collapsed="false">
      <c r="A393" s="22"/>
      <c r="B393" s="42"/>
      <c r="C393" s="22"/>
      <c r="D393" s="41"/>
      <c r="E393" s="41"/>
      <c r="F393" s="22"/>
      <c r="G393" s="43" t="str">
        <f aca="false">IF(AND($A393="",$C393="",$D393="",$E393=""),"",IF($A393="","Needs a JE #",IF(ROUND(SUMIF($A$2:$A$1001,$A393,$D$2:$D$1001)-SUMIF($A$2:$A$1001,$A393,$E$2:$E$1001),2)=0,"✓","Out of balance")))</f>
        <v/>
      </c>
      <c r="H393" s="0" t="str">
        <f aca="false">IF($C393="","",IFERROR(INDEX('Chart of Accounts'!$C$2:$C$57,MATCH($C393,'Chart of Accounts'!$A$2:$A$57,0)),""))</f>
        <v/>
      </c>
      <c r="I393" s="0" t="str">
        <f aca="false">IF($C393="","",IFERROR(INDEX('Chart of Accounts'!$B$2:$B$57,MATCH($C393,'Chart of Accounts'!$A$2:$A$57,0)),""))</f>
        <v/>
      </c>
    </row>
    <row r="394" customFormat="false" ht="15" hidden="false" customHeight="false" outlineLevel="0" collapsed="false">
      <c r="A394" s="22"/>
      <c r="B394" s="42"/>
      <c r="C394" s="22"/>
      <c r="D394" s="41"/>
      <c r="E394" s="41"/>
      <c r="F394" s="22"/>
      <c r="G394" s="43" t="str">
        <f aca="false">IF(AND($A394="",$C394="",$D394="",$E394=""),"",IF($A394="","Needs a JE #",IF(ROUND(SUMIF($A$2:$A$1001,$A394,$D$2:$D$1001)-SUMIF($A$2:$A$1001,$A394,$E$2:$E$1001),2)=0,"✓","Out of balance")))</f>
        <v/>
      </c>
      <c r="H394" s="0" t="str">
        <f aca="false">IF($C394="","",IFERROR(INDEX('Chart of Accounts'!$C$2:$C$57,MATCH($C394,'Chart of Accounts'!$A$2:$A$57,0)),""))</f>
        <v/>
      </c>
      <c r="I394" s="0" t="str">
        <f aca="false">IF($C394="","",IFERROR(INDEX('Chart of Accounts'!$B$2:$B$57,MATCH($C394,'Chart of Accounts'!$A$2:$A$57,0)),""))</f>
        <v/>
      </c>
    </row>
    <row r="395" customFormat="false" ht="15" hidden="false" customHeight="false" outlineLevel="0" collapsed="false">
      <c r="A395" s="22"/>
      <c r="B395" s="42"/>
      <c r="C395" s="22"/>
      <c r="D395" s="41"/>
      <c r="E395" s="41"/>
      <c r="F395" s="22"/>
      <c r="G395" s="43" t="str">
        <f aca="false">IF(AND($A395="",$C395="",$D395="",$E395=""),"",IF($A395="","Needs a JE #",IF(ROUND(SUMIF($A$2:$A$1001,$A395,$D$2:$D$1001)-SUMIF($A$2:$A$1001,$A395,$E$2:$E$1001),2)=0,"✓","Out of balance")))</f>
        <v/>
      </c>
      <c r="H395" s="0" t="str">
        <f aca="false">IF($C395="","",IFERROR(INDEX('Chart of Accounts'!$C$2:$C$57,MATCH($C395,'Chart of Accounts'!$A$2:$A$57,0)),""))</f>
        <v/>
      </c>
      <c r="I395" s="0" t="str">
        <f aca="false">IF($C395="","",IFERROR(INDEX('Chart of Accounts'!$B$2:$B$57,MATCH($C395,'Chart of Accounts'!$A$2:$A$57,0)),""))</f>
        <v/>
      </c>
    </row>
    <row r="396" customFormat="false" ht="15" hidden="false" customHeight="false" outlineLevel="0" collapsed="false">
      <c r="A396" s="22"/>
      <c r="B396" s="42"/>
      <c r="C396" s="22"/>
      <c r="D396" s="41"/>
      <c r="E396" s="41"/>
      <c r="F396" s="22"/>
      <c r="G396" s="43" t="str">
        <f aca="false">IF(AND($A396="",$C396="",$D396="",$E396=""),"",IF($A396="","Needs a JE #",IF(ROUND(SUMIF($A$2:$A$1001,$A396,$D$2:$D$1001)-SUMIF($A$2:$A$1001,$A396,$E$2:$E$1001),2)=0,"✓","Out of balance")))</f>
        <v/>
      </c>
      <c r="H396" s="0" t="str">
        <f aca="false">IF($C396="","",IFERROR(INDEX('Chart of Accounts'!$C$2:$C$57,MATCH($C396,'Chart of Accounts'!$A$2:$A$57,0)),""))</f>
        <v/>
      </c>
      <c r="I396" s="0" t="str">
        <f aca="false">IF($C396="","",IFERROR(INDEX('Chart of Accounts'!$B$2:$B$57,MATCH($C396,'Chart of Accounts'!$A$2:$A$57,0)),""))</f>
        <v/>
      </c>
    </row>
    <row r="397" customFormat="false" ht="15" hidden="false" customHeight="false" outlineLevel="0" collapsed="false">
      <c r="A397" s="22"/>
      <c r="B397" s="42"/>
      <c r="C397" s="22"/>
      <c r="D397" s="41"/>
      <c r="E397" s="41"/>
      <c r="F397" s="22"/>
      <c r="G397" s="43" t="str">
        <f aca="false">IF(AND($A397="",$C397="",$D397="",$E397=""),"",IF($A397="","Needs a JE #",IF(ROUND(SUMIF($A$2:$A$1001,$A397,$D$2:$D$1001)-SUMIF($A$2:$A$1001,$A397,$E$2:$E$1001),2)=0,"✓","Out of balance")))</f>
        <v/>
      </c>
      <c r="H397" s="0" t="str">
        <f aca="false">IF($C397="","",IFERROR(INDEX('Chart of Accounts'!$C$2:$C$57,MATCH($C397,'Chart of Accounts'!$A$2:$A$57,0)),""))</f>
        <v/>
      </c>
      <c r="I397" s="0" t="str">
        <f aca="false">IF($C397="","",IFERROR(INDEX('Chart of Accounts'!$B$2:$B$57,MATCH($C397,'Chart of Accounts'!$A$2:$A$57,0)),""))</f>
        <v/>
      </c>
    </row>
    <row r="398" customFormat="false" ht="15" hidden="false" customHeight="false" outlineLevel="0" collapsed="false">
      <c r="A398" s="22"/>
      <c r="B398" s="42"/>
      <c r="C398" s="22"/>
      <c r="D398" s="41"/>
      <c r="E398" s="41"/>
      <c r="F398" s="22"/>
      <c r="G398" s="43" t="str">
        <f aca="false">IF(AND($A398="",$C398="",$D398="",$E398=""),"",IF($A398="","Needs a JE #",IF(ROUND(SUMIF($A$2:$A$1001,$A398,$D$2:$D$1001)-SUMIF($A$2:$A$1001,$A398,$E$2:$E$1001),2)=0,"✓","Out of balance")))</f>
        <v/>
      </c>
      <c r="H398" s="0" t="str">
        <f aca="false">IF($C398="","",IFERROR(INDEX('Chart of Accounts'!$C$2:$C$57,MATCH($C398,'Chart of Accounts'!$A$2:$A$57,0)),""))</f>
        <v/>
      </c>
      <c r="I398" s="0" t="str">
        <f aca="false">IF($C398="","",IFERROR(INDEX('Chart of Accounts'!$B$2:$B$57,MATCH($C398,'Chart of Accounts'!$A$2:$A$57,0)),""))</f>
        <v/>
      </c>
    </row>
    <row r="399" customFormat="false" ht="15" hidden="false" customHeight="false" outlineLevel="0" collapsed="false">
      <c r="A399" s="22"/>
      <c r="B399" s="42"/>
      <c r="C399" s="22"/>
      <c r="D399" s="41"/>
      <c r="E399" s="41"/>
      <c r="F399" s="22"/>
      <c r="G399" s="43" t="str">
        <f aca="false">IF(AND($A399="",$C399="",$D399="",$E399=""),"",IF($A399="","Needs a JE #",IF(ROUND(SUMIF($A$2:$A$1001,$A399,$D$2:$D$1001)-SUMIF($A$2:$A$1001,$A399,$E$2:$E$1001),2)=0,"✓","Out of balance")))</f>
        <v/>
      </c>
      <c r="H399" s="0" t="str">
        <f aca="false">IF($C399="","",IFERROR(INDEX('Chart of Accounts'!$C$2:$C$57,MATCH($C399,'Chart of Accounts'!$A$2:$A$57,0)),""))</f>
        <v/>
      </c>
      <c r="I399" s="0" t="str">
        <f aca="false">IF($C399="","",IFERROR(INDEX('Chart of Accounts'!$B$2:$B$57,MATCH($C399,'Chart of Accounts'!$A$2:$A$57,0)),""))</f>
        <v/>
      </c>
    </row>
    <row r="400" customFormat="false" ht="15" hidden="false" customHeight="false" outlineLevel="0" collapsed="false">
      <c r="A400" s="22"/>
      <c r="B400" s="42"/>
      <c r="C400" s="22"/>
      <c r="D400" s="41"/>
      <c r="E400" s="41"/>
      <c r="F400" s="22"/>
      <c r="G400" s="43" t="str">
        <f aca="false">IF(AND($A400="",$C400="",$D400="",$E400=""),"",IF($A400="","Needs a JE #",IF(ROUND(SUMIF($A$2:$A$1001,$A400,$D$2:$D$1001)-SUMIF($A$2:$A$1001,$A400,$E$2:$E$1001),2)=0,"✓","Out of balance")))</f>
        <v/>
      </c>
      <c r="H400" s="0" t="str">
        <f aca="false">IF($C400="","",IFERROR(INDEX('Chart of Accounts'!$C$2:$C$57,MATCH($C400,'Chart of Accounts'!$A$2:$A$57,0)),""))</f>
        <v/>
      </c>
      <c r="I400" s="0" t="str">
        <f aca="false">IF($C400="","",IFERROR(INDEX('Chart of Accounts'!$B$2:$B$57,MATCH($C400,'Chart of Accounts'!$A$2:$A$57,0)),""))</f>
        <v/>
      </c>
    </row>
    <row r="401" customFormat="false" ht="15" hidden="false" customHeight="false" outlineLevel="0" collapsed="false">
      <c r="A401" s="22"/>
      <c r="B401" s="42"/>
      <c r="C401" s="22"/>
      <c r="D401" s="41"/>
      <c r="E401" s="41"/>
      <c r="F401" s="22"/>
      <c r="G401" s="43" t="str">
        <f aca="false">IF(AND($A401="",$C401="",$D401="",$E401=""),"",IF($A401="","Needs a JE #",IF(ROUND(SUMIF($A$2:$A$1001,$A401,$D$2:$D$1001)-SUMIF($A$2:$A$1001,$A401,$E$2:$E$1001),2)=0,"✓","Out of balance")))</f>
        <v/>
      </c>
      <c r="H401" s="0" t="str">
        <f aca="false">IF($C401="","",IFERROR(INDEX('Chart of Accounts'!$C$2:$C$57,MATCH($C401,'Chart of Accounts'!$A$2:$A$57,0)),""))</f>
        <v/>
      </c>
      <c r="I401" s="0" t="str">
        <f aca="false">IF($C401="","",IFERROR(INDEX('Chart of Accounts'!$B$2:$B$57,MATCH($C401,'Chart of Accounts'!$A$2:$A$57,0)),""))</f>
        <v/>
      </c>
    </row>
    <row r="402" customFormat="false" ht="15" hidden="false" customHeight="false" outlineLevel="0" collapsed="false">
      <c r="A402" s="22"/>
      <c r="B402" s="42"/>
      <c r="C402" s="22"/>
      <c r="D402" s="41"/>
      <c r="E402" s="41"/>
      <c r="F402" s="22"/>
      <c r="G402" s="43" t="str">
        <f aca="false">IF(AND($A402="",$C402="",$D402="",$E402=""),"",IF($A402="","Needs a JE #",IF(ROUND(SUMIF($A$2:$A$1001,$A402,$D$2:$D$1001)-SUMIF($A$2:$A$1001,$A402,$E$2:$E$1001),2)=0,"✓","Out of balance")))</f>
        <v/>
      </c>
      <c r="H402" s="0" t="str">
        <f aca="false">IF($C402="","",IFERROR(INDEX('Chart of Accounts'!$C$2:$C$57,MATCH($C402,'Chart of Accounts'!$A$2:$A$57,0)),""))</f>
        <v/>
      </c>
      <c r="I402" s="0" t="str">
        <f aca="false">IF($C402="","",IFERROR(INDEX('Chart of Accounts'!$B$2:$B$57,MATCH($C402,'Chart of Accounts'!$A$2:$A$57,0)),""))</f>
        <v/>
      </c>
    </row>
    <row r="403" customFormat="false" ht="15" hidden="false" customHeight="false" outlineLevel="0" collapsed="false">
      <c r="A403" s="22"/>
      <c r="B403" s="42"/>
      <c r="C403" s="22"/>
      <c r="D403" s="41"/>
      <c r="E403" s="41"/>
      <c r="F403" s="22"/>
      <c r="G403" s="43" t="str">
        <f aca="false">IF(AND($A403="",$C403="",$D403="",$E403=""),"",IF($A403="","Needs a JE #",IF(ROUND(SUMIF($A$2:$A$1001,$A403,$D$2:$D$1001)-SUMIF($A$2:$A$1001,$A403,$E$2:$E$1001),2)=0,"✓","Out of balance")))</f>
        <v/>
      </c>
      <c r="H403" s="0" t="str">
        <f aca="false">IF($C403="","",IFERROR(INDEX('Chart of Accounts'!$C$2:$C$57,MATCH($C403,'Chart of Accounts'!$A$2:$A$57,0)),""))</f>
        <v/>
      </c>
      <c r="I403" s="0" t="str">
        <f aca="false">IF($C403="","",IFERROR(INDEX('Chart of Accounts'!$B$2:$B$57,MATCH($C403,'Chart of Accounts'!$A$2:$A$57,0)),""))</f>
        <v/>
      </c>
    </row>
    <row r="404" customFormat="false" ht="15" hidden="false" customHeight="false" outlineLevel="0" collapsed="false">
      <c r="A404" s="22"/>
      <c r="B404" s="42"/>
      <c r="C404" s="22"/>
      <c r="D404" s="41"/>
      <c r="E404" s="41"/>
      <c r="F404" s="22"/>
      <c r="G404" s="43" t="str">
        <f aca="false">IF(AND($A404="",$C404="",$D404="",$E404=""),"",IF($A404="","Needs a JE #",IF(ROUND(SUMIF($A$2:$A$1001,$A404,$D$2:$D$1001)-SUMIF($A$2:$A$1001,$A404,$E$2:$E$1001),2)=0,"✓","Out of balance")))</f>
        <v/>
      </c>
      <c r="H404" s="0" t="str">
        <f aca="false">IF($C404="","",IFERROR(INDEX('Chart of Accounts'!$C$2:$C$57,MATCH($C404,'Chart of Accounts'!$A$2:$A$57,0)),""))</f>
        <v/>
      </c>
      <c r="I404" s="0" t="str">
        <f aca="false">IF($C404="","",IFERROR(INDEX('Chart of Accounts'!$B$2:$B$57,MATCH($C404,'Chart of Accounts'!$A$2:$A$57,0)),""))</f>
        <v/>
      </c>
    </row>
    <row r="405" customFormat="false" ht="15" hidden="false" customHeight="false" outlineLevel="0" collapsed="false">
      <c r="A405" s="22"/>
      <c r="B405" s="42"/>
      <c r="C405" s="22"/>
      <c r="D405" s="41"/>
      <c r="E405" s="41"/>
      <c r="F405" s="22"/>
      <c r="G405" s="43" t="str">
        <f aca="false">IF(AND($A405="",$C405="",$D405="",$E405=""),"",IF($A405="","Needs a JE #",IF(ROUND(SUMIF($A$2:$A$1001,$A405,$D$2:$D$1001)-SUMIF($A$2:$A$1001,$A405,$E$2:$E$1001),2)=0,"✓","Out of balance")))</f>
        <v/>
      </c>
      <c r="H405" s="0" t="str">
        <f aca="false">IF($C405="","",IFERROR(INDEX('Chart of Accounts'!$C$2:$C$57,MATCH($C405,'Chart of Accounts'!$A$2:$A$57,0)),""))</f>
        <v/>
      </c>
      <c r="I405" s="0" t="str">
        <f aca="false">IF($C405="","",IFERROR(INDEX('Chart of Accounts'!$B$2:$B$57,MATCH($C405,'Chart of Accounts'!$A$2:$A$57,0)),""))</f>
        <v/>
      </c>
    </row>
    <row r="406" customFormat="false" ht="15" hidden="false" customHeight="false" outlineLevel="0" collapsed="false">
      <c r="A406" s="22"/>
      <c r="B406" s="42"/>
      <c r="C406" s="22"/>
      <c r="D406" s="41"/>
      <c r="E406" s="41"/>
      <c r="F406" s="22"/>
      <c r="G406" s="43" t="str">
        <f aca="false">IF(AND($A406="",$C406="",$D406="",$E406=""),"",IF($A406="","Needs a JE #",IF(ROUND(SUMIF($A$2:$A$1001,$A406,$D$2:$D$1001)-SUMIF($A$2:$A$1001,$A406,$E$2:$E$1001),2)=0,"✓","Out of balance")))</f>
        <v/>
      </c>
      <c r="H406" s="0" t="str">
        <f aca="false">IF($C406="","",IFERROR(INDEX('Chart of Accounts'!$C$2:$C$57,MATCH($C406,'Chart of Accounts'!$A$2:$A$57,0)),""))</f>
        <v/>
      </c>
      <c r="I406" s="0" t="str">
        <f aca="false">IF($C406="","",IFERROR(INDEX('Chart of Accounts'!$B$2:$B$57,MATCH($C406,'Chart of Accounts'!$A$2:$A$57,0)),""))</f>
        <v/>
      </c>
    </row>
    <row r="407" customFormat="false" ht="15" hidden="false" customHeight="false" outlineLevel="0" collapsed="false">
      <c r="A407" s="22"/>
      <c r="B407" s="42"/>
      <c r="C407" s="22"/>
      <c r="D407" s="41"/>
      <c r="E407" s="41"/>
      <c r="F407" s="22"/>
      <c r="G407" s="43" t="str">
        <f aca="false">IF(AND($A407="",$C407="",$D407="",$E407=""),"",IF($A407="","Needs a JE #",IF(ROUND(SUMIF($A$2:$A$1001,$A407,$D$2:$D$1001)-SUMIF($A$2:$A$1001,$A407,$E$2:$E$1001),2)=0,"✓","Out of balance")))</f>
        <v/>
      </c>
      <c r="H407" s="0" t="str">
        <f aca="false">IF($C407="","",IFERROR(INDEX('Chart of Accounts'!$C$2:$C$57,MATCH($C407,'Chart of Accounts'!$A$2:$A$57,0)),""))</f>
        <v/>
      </c>
      <c r="I407" s="0" t="str">
        <f aca="false">IF($C407="","",IFERROR(INDEX('Chart of Accounts'!$B$2:$B$57,MATCH($C407,'Chart of Accounts'!$A$2:$A$57,0)),""))</f>
        <v/>
      </c>
    </row>
    <row r="408" customFormat="false" ht="15" hidden="false" customHeight="false" outlineLevel="0" collapsed="false">
      <c r="A408" s="22"/>
      <c r="B408" s="42"/>
      <c r="C408" s="22"/>
      <c r="D408" s="41"/>
      <c r="E408" s="41"/>
      <c r="F408" s="22"/>
      <c r="G408" s="43" t="str">
        <f aca="false">IF(AND($A408="",$C408="",$D408="",$E408=""),"",IF($A408="","Needs a JE #",IF(ROUND(SUMIF($A$2:$A$1001,$A408,$D$2:$D$1001)-SUMIF($A$2:$A$1001,$A408,$E$2:$E$1001),2)=0,"✓","Out of balance")))</f>
        <v/>
      </c>
      <c r="H408" s="0" t="str">
        <f aca="false">IF($C408="","",IFERROR(INDEX('Chart of Accounts'!$C$2:$C$57,MATCH($C408,'Chart of Accounts'!$A$2:$A$57,0)),""))</f>
        <v/>
      </c>
      <c r="I408" s="0" t="str">
        <f aca="false">IF($C408="","",IFERROR(INDEX('Chart of Accounts'!$B$2:$B$57,MATCH($C408,'Chart of Accounts'!$A$2:$A$57,0)),""))</f>
        <v/>
      </c>
    </row>
    <row r="409" customFormat="false" ht="15" hidden="false" customHeight="false" outlineLevel="0" collapsed="false">
      <c r="A409" s="22"/>
      <c r="B409" s="42"/>
      <c r="C409" s="22"/>
      <c r="D409" s="41"/>
      <c r="E409" s="41"/>
      <c r="F409" s="22"/>
      <c r="G409" s="43" t="str">
        <f aca="false">IF(AND($A409="",$C409="",$D409="",$E409=""),"",IF($A409="","Needs a JE #",IF(ROUND(SUMIF($A$2:$A$1001,$A409,$D$2:$D$1001)-SUMIF($A$2:$A$1001,$A409,$E$2:$E$1001),2)=0,"✓","Out of balance")))</f>
        <v/>
      </c>
      <c r="H409" s="0" t="str">
        <f aca="false">IF($C409="","",IFERROR(INDEX('Chart of Accounts'!$C$2:$C$57,MATCH($C409,'Chart of Accounts'!$A$2:$A$57,0)),""))</f>
        <v/>
      </c>
      <c r="I409" s="0" t="str">
        <f aca="false">IF($C409="","",IFERROR(INDEX('Chart of Accounts'!$B$2:$B$57,MATCH($C409,'Chart of Accounts'!$A$2:$A$57,0)),""))</f>
        <v/>
      </c>
    </row>
    <row r="410" customFormat="false" ht="15" hidden="false" customHeight="false" outlineLevel="0" collapsed="false">
      <c r="A410" s="22"/>
      <c r="B410" s="42"/>
      <c r="C410" s="22"/>
      <c r="D410" s="41"/>
      <c r="E410" s="41"/>
      <c r="F410" s="22"/>
      <c r="G410" s="43" t="str">
        <f aca="false">IF(AND($A410="",$C410="",$D410="",$E410=""),"",IF($A410="","Needs a JE #",IF(ROUND(SUMIF($A$2:$A$1001,$A410,$D$2:$D$1001)-SUMIF($A$2:$A$1001,$A410,$E$2:$E$1001),2)=0,"✓","Out of balance")))</f>
        <v/>
      </c>
      <c r="H410" s="0" t="str">
        <f aca="false">IF($C410="","",IFERROR(INDEX('Chart of Accounts'!$C$2:$C$57,MATCH($C410,'Chart of Accounts'!$A$2:$A$57,0)),""))</f>
        <v/>
      </c>
      <c r="I410" s="0" t="str">
        <f aca="false">IF($C410="","",IFERROR(INDEX('Chart of Accounts'!$B$2:$B$57,MATCH($C410,'Chart of Accounts'!$A$2:$A$57,0)),""))</f>
        <v/>
      </c>
    </row>
    <row r="411" customFormat="false" ht="15" hidden="false" customHeight="false" outlineLevel="0" collapsed="false">
      <c r="A411" s="22"/>
      <c r="B411" s="42"/>
      <c r="C411" s="22"/>
      <c r="D411" s="41"/>
      <c r="E411" s="41"/>
      <c r="F411" s="22"/>
      <c r="G411" s="43" t="str">
        <f aca="false">IF(AND($A411="",$C411="",$D411="",$E411=""),"",IF($A411="","Needs a JE #",IF(ROUND(SUMIF($A$2:$A$1001,$A411,$D$2:$D$1001)-SUMIF($A$2:$A$1001,$A411,$E$2:$E$1001),2)=0,"✓","Out of balance")))</f>
        <v/>
      </c>
      <c r="H411" s="0" t="str">
        <f aca="false">IF($C411="","",IFERROR(INDEX('Chart of Accounts'!$C$2:$C$57,MATCH($C411,'Chart of Accounts'!$A$2:$A$57,0)),""))</f>
        <v/>
      </c>
      <c r="I411" s="0" t="str">
        <f aca="false">IF($C411="","",IFERROR(INDEX('Chart of Accounts'!$B$2:$B$57,MATCH($C411,'Chart of Accounts'!$A$2:$A$57,0)),""))</f>
        <v/>
      </c>
    </row>
    <row r="412" customFormat="false" ht="15" hidden="false" customHeight="false" outlineLevel="0" collapsed="false">
      <c r="A412" s="22"/>
      <c r="B412" s="42"/>
      <c r="C412" s="22"/>
      <c r="D412" s="41"/>
      <c r="E412" s="41"/>
      <c r="F412" s="22"/>
      <c r="G412" s="43" t="str">
        <f aca="false">IF(AND($A412="",$C412="",$D412="",$E412=""),"",IF($A412="","Needs a JE #",IF(ROUND(SUMIF($A$2:$A$1001,$A412,$D$2:$D$1001)-SUMIF($A$2:$A$1001,$A412,$E$2:$E$1001),2)=0,"✓","Out of balance")))</f>
        <v/>
      </c>
      <c r="H412" s="0" t="str">
        <f aca="false">IF($C412="","",IFERROR(INDEX('Chart of Accounts'!$C$2:$C$57,MATCH($C412,'Chart of Accounts'!$A$2:$A$57,0)),""))</f>
        <v/>
      </c>
      <c r="I412" s="0" t="str">
        <f aca="false">IF($C412="","",IFERROR(INDEX('Chart of Accounts'!$B$2:$B$57,MATCH($C412,'Chart of Accounts'!$A$2:$A$57,0)),""))</f>
        <v/>
      </c>
    </row>
    <row r="413" customFormat="false" ht="15" hidden="false" customHeight="false" outlineLevel="0" collapsed="false">
      <c r="A413" s="22"/>
      <c r="B413" s="42"/>
      <c r="C413" s="22"/>
      <c r="D413" s="41"/>
      <c r="E413" s="41"/>
      <c r="F413" s="22"/>
      <c r="G413" s="43" t="str">
        <f aca="false">IF(AND($A413="",$C413="",$D413="",$E413=""),"",IF($A413="","Needs a JE #",IF(ROUND(SUMIF($A$2:$A$1001,$A413,$D$2:$D$1001)-SUMIF($A$2:$A$1001,$A413,$E$2:$E$1001),2)=0,"✓","Out of balance")))</f>
        <v/>
      </c>
      <c r="H413" s="0" t="str">
        <f aca="false">IF($C413="","",IFERROR(INDEX('Chart of Accounts'!$C$2:$C$57,MATCH($C413,'Chart of Accounts'!$A$2:$A$57,0)),""))</f>
        <v/>
      </c>
      <c r="I413" s="0" t="str">
        <f aca="false">IF($C413="","",IFERROR(INDEX('Chart of Accounts'!$B$2:$B$57,MATCH($C413,'Chart of Accounts'!$A$2:$A$57,0)),""))</f>
        <v/>
      </c>
    </row>
    <row r="414" customFormat="false" ht="15" hidden="false" customHeight="false" outlineLevel="0" collapsed="false">
      <c r="A414" s="22"/>
      <c r="B414" s="42"/>
      <c r="C414" s="22"/>
      <c r="D414" s="41"/>
      <c r="E414" s="41"/>
      <c r="F414" s="22"/>
      <c r="G414" s="43" t="str">
        <f aca="false">IF(AND($A414="",$C414="",$D414="",$E414=""),"",IF($A414="","Needs a JE #",IF(ROUND(SUMIF($A$2:$A$1001,$A414,$D$2:$D$1001)-SUMIF($A$2:$A$1001,$A414,$E$2:$E$1001),2)=0,"✓","Out of balance")))</f>
        <v/>
      </c>
      <c r="H414" s="0" t="str">
        <f aca="false">IF($C414="","",IFERROR(INDEX('Chart of Accounts'!$C$2:$C$57,MATCH($C414,'Chart of Accounts'!$A$2:$A$57,0)),""))</f>
        <v/>
      </c>
      <c r="I414" s="0" t="str">
        <f aca="false">IF($C414="","",IFERROR(INDEX('Chart of Accounts'!$B$2:$B$57,MATCH($C414,'Chart of Accounts'!$A$2:$A$57,0)),""))</f>
        <v/>
      </c>
    </row>
    <row r="415" customFormat="false" ht="15" hidden="false" customHeight="false" outlineLevel="0" collapsed="false">
      <c r="A415" s="22"/>
      <c r="B415" s="42"/>
      <c r="C415" s="22"/>
      <c r="D415" s="41"/>
      <c r="E415" s="41"/>
      <c r="F415" s="22"/>
      <c r="G415" s="43" t="str">
        <f aca="false">IF(AND($A415="",$C415="",$D415="",$E415=""),"",IF($A415="","Needs a JE #",IF(ROUND(SUMIF($A$2:$A$1001,$A415,$D$2:$D$1001)-SUMIF($A$2:$A$1001,$A415,$E$2:$E$1001),2)=0,"✓","Out of balance")))</f>
        <v/>
      </c>
      <c r="H415" s="0" t="str">
        <f aca="false">IF($C415="","",IFERROR(INDEX('Chart of Accounts'!$C$2:$C$57,MATCH($C415,'Chart of Accounts'!$A$2:$A$57,0)),""))</f>
        <v/>
      </c>
      <c r="I415" s="0" t="str">
        <f aca="false">IF($C415="","",IFERROR(INDEX('Chart of Accounts'!$B$2:$B$57,MATCH($C415,'Chart of Accounts'!$A$2:$A$57,0)),""))</f>
        <v/>
      </c>
    </row>
    <row r="416" customFormat="false" ht="15" hidden="false" customHeight="false" outlineLevel="0" collapsed="false">
      <c r="A416" s="22"/>
      <c r="B416" s="42"/>
      <c r="C416" s="22"/>
      <c r="D416" s="41"/>
      <c r="E416" s="41"/>
      <c r="F416" s="22"/>
      <c r="G416" s="43" t="str">
        <f aca="false">IF(AND($A416="",$C416="",$D416="",$E416=""),"",IF($A416="","Needs a JE #",IF(ROUND(SUMIF($A$2:$A$1001,$A416,$D$2:$D$1001)-SUMIF($A$2:$A$1001,$A416,$E$2:$E$1001),2)=0,"✓","Out of balance")))</f>
        <v/>
      </c>
      <c r="H416" s="0" t="str">
        <f aca="false">IF($C416="","",IFERROR(INDEX('Chart of Accounts'!$C$2:$C$57,MATCH($C416,'Chart of Accounts'!$A$2:$A$57,0)),""))</f>
        <v/>
      </c>
      <c r="I416" s="0" t="str">
        <f aca="false">IF($C416="","",IFERROR(INDEX('Chart of Accounts'!$B$2:$B$57,MATCH($C416,'Chart of Accounts'!$A$2:$A$57,0)),""))</f>
        <v/>
      </c>
    </row>
    <row r="417" customFormat="false" ht="15" hidden="false" customHeight="false" outlineLevel="0" collapsed="false">
      <c r="A417" s="22"/>
      <c r="B417" s="42"/>
      <c r="C417" s="22"/>
      <c r="D417" s="41"/>
      <c r="E417" s="41"/>
      <c r="F417" s="22"/>
      <c r="G417" s="43" t="str">
        <f aca="false">IF(AND($A417="",$C417="",$D417="",$E417=""),"",IF($A417="","Needs a JE #",IF(ROUND(SUMIF($A$2:$A$1001,$A417,$D$2:$D$1001)-SUMIF($A$2:$A$1001,$A417,$E$2:$E$1001),2)=0,"✓","Out of balance")))</f>
        <v/>
      </c>
      <c r="H417" s="0" t="str">
        <f aca="false">IF($C417="","",IFERROR(INDEX('Chart of Accounts'!$C$2:$C$57,MATCH($C417,'Chart of Accounts'!$A$2:$A$57,0)),""))</f>
        <v/>
      </c>
      <c r="I417" s="0" t="str">
        <f aca="false">IF($C417="","",IFERROR(INDEX('Chart of Accounts'!$B$2:$B$57,MATCH($C417,'Chart of Accounts'!$A$2:$A$57,0)),""))</f>
        <v/>
      </c>
    </row>
    <row r="418" customFormat="false" ht="15" hidden="false" customHeight="false" outlineLevel="0" collapsed="false">
      <c r="A418" s="22"/>
      <c r="B418" s="42"/>
      <c r="C418" s="22"/>
      <c r="D418" s="41"/>
      <c r="E418" s="41"/>
      <c r="F418" s="22"/>
      <c r="G418" s="43" t="str">
        <f aca="false">IF(AND($A418="",$C418="",$D418="",$E418=""),"",IF($A418="","Needs a JE #",IF(ROUND(SUMIF($A$2:$A$1001,$A418,$D$2:$D$1001)-SUMIF($A$2:$A$1001,$A418,$E$2:$E$1001),2)=0,"✓","Out of balance")))</f>
        <v/>
      </c>
      <c r="H418" s="0" t="str">
        <f aca="false">IF($C418="","",IFERROR(INDEX('Chart of Accounts'!$C$2:$C$57,MATCH($C418,'Chart of Accounts'!$A$2:$A$57,0)),""))</f>
        <v/>
      </c>
      <c r="I418" s="0" t="str">
        <f aca="false">IF($C418="","",IFERROR(INDEX('Chart of Accounts'!$B$2:$B$57,MATCH($C418,'Chart of Accounts'!$A$2:$A$57,0)),""))</f>
        <v/>
      </c>
    </row>
    <row r="419" customFormat="false" ht="15" hidden="false" customHeight="false" outlineLevel="0" collapsed="false">
      <c r="A419" s="22"/>
      <c r="B419" s="42"/>
      <c r="C419" s="22"/>
      <c r="D419" s="41"/>
      <c r="E419" s="41"/>
      <c r="F419" s="22"/>
      <c r="G419" s="43" t="str">
        <f aca="false">IF(AND($A419="",$C419="",$D419="",$E419=""),"",IF($A419="","Needs a JE #",IF(ROUND(SUMIF($A$2:$A$1001,$A419,$D$2:$D$1001)-SUMIF($A$2:$A$1001,$A419,$E$2:$E$1001),2)=0,"✓","Out of balance")))</f>
        <v/>
      </c>
      <c r="H419" s="0" t="str">
        <f aca="false">IF($C419="","",IFERROR(INDEX('Chart of Accounts'!$C$2:$C$57,MATCH($C419,'Chart of Accounts'!$A$2:$A$57,0)),""))</f>
        <v/>
      </c>
      <c r="I419" s="0" t="str">
        <f aca="false">IF($C419="","",IFERROR(INDEX('Chart of Accounts'!$B$2:$B$57,MATCH($C419,'Chart of Accounts'!$A$2:$A$57,0)),""))</f>
        <v/>
      </c>
    </row>
    <row r="420" customFormat="false" ht="15" hidden="false" customHeight="false" outlineLevel="0" collapsed="false">
      <c r="A420" s="22"/>
      <c r="B420" s="42"/>
      <c r="C420" s="22"/>
      <c r="D420" s="41"/>
      <c r="E420" s="41"/>
      <c r="F420" s="22"/>
      <c r="G420" s="43" t="str">
        <f aca="false">IF(AND($A420="",$C420="",$D420="",$E420=""),"",IF($A420="","Needs a JE #",IF(ROUND(SUMIF($A$2:$A$1001,$A420,$D$2:$D$1001)-SUMIF($A$2:$A$1001,$A420,$E$2:$E$1001),2)=0,"✓","Out of balance")))</f>
        <v/>
      </c>
      <c r="H420" s="0" t="str">
        <f aca="false">IF($C420="","",IFERROR(INDEX('Chart of Accounts'!$C$2:$C$57,MATCH($C420,'Chart of Accounts'!$A$2:$A$57,0)),""))</f>
        <v/>
      </c>
      <c r="I420" s="0" t="str">
        <f aca="false">IF($C420="","",IFERROR(INDEX('Chart of Accounts'!$B$2:$B$57,MATCH($C420,'Chart of Accounts'!$A$2:$A$57,0)),""))</f>
        <v/>
      </c>
    </row>
    <row r="421" customFormat="false" ht="15" hidden="false" customHeight="false" outlineLevel="0" collapsed="false">
      <c r="A421" s="22"/>
      <c r="B421" s="42"/>
      <c r="C421" s="22"/>
      <c r="D421" s="41"/>
      <c r="E421" s="41"/>
      <c r="F421" s="22"/>
      <c r="G421" s="43" t="str">
        <f aca="false">IF(AND($A421="",$C421="",$D421="",$E421=""),"",IF($A421="","Needs a JE #",IF(ROUND(SUMIF($A$2:$A$1001,$A421,$D$2:$D$1001)-SUMIF($A$2:$A$1001,$A421,$E$2:$E$1001),2)=0,"✓","Out of balance")))</f>
        <v/>
      </c>
      <c r="H421" s="0" t="str">
        <f aca="false">IF($C421="","",IFERROR(INDEX('Chart of Accounts'!$C$2:$C$57,MATCH($C421,'Chart of Accounts'!$A$2:$A$57,0)),""))</f>
        <v/>
      </c>
      <c r="I421" s="0" t="str">
        <f aca="false">IF($C421="","",IFERROR(INDEX('Chart of Accounts'!$B$2:$B$57,MATCH($C421,'Chart of Accounts'!$A$2:$A$57,0)),""))</f>
        <v/>
      </c>
    </row>
    <row r="422" customFormat="false" ht="15" hidden="false" customHeight="false" outlineLevel="0" collapsed="false">
      <c r="A422" s="22"/>
      <c r="B422" s="42"/>
      <c r="C422" s="22"/>
      <c r="D422" s="41"/>
      <c r="E422" s="41"/>
      <c r="F422" s="22"/>
      <c r="G422" s="43" t="str">
        <f aca="false">IF(AND($A422="",$C422="",$D422="",$E422=""),"",IF($A422="","Needs a JE #",IF(ROUND(SUMIF($A$2:$A$1001,$A422,$D$2:$D$1001)-SUMIF($A$2:$A$1001,$A422,$E$2:$E$1001),2)=0,"✓","Out of balance")))</f>
        <v/>
      </c>
      <c r="H422" s="0" t="str">
        <f aca="false">IF($C422="","",IFERROR(INDEX('Chart of Accounts'!$C$2:$C$57,MATCH($C422,'Chart of Accounts'!$A$2:$A$57,0)),""))</f>
        <v/>
      </c>
      <c r="I422" s="0" t="str">
        <f aca="false">IF($C422="","",IFERROR(INDEX('Chart of Accounts'!$B$2:$B$57,MATCH($C422,'Chart of Accounts'!$A$2:$A$57,0)),""))</f>
        <v/>
      </c>
    </row>
    <row r="423" customFormat="false" ht="15" hidden="false" customHeight="false" outlineLevel="0" collapsed="false">
      <c r="A423" s="22"/>
      <c r="B423" s="42"/>
      <c r="C423" s="22"/>
      <c r="D423" s="41"/>
      <c r="E423" s="41"/>
      <c r="F423" s="22"/>
      <c r="G423" s="43" t="str">
        <f aca="false">IF(AND($A423="",$C423="",$D423="",$E423=""),"",IF($A423="","Needs a JE #",IF(ROUND(SUMIF($A$2:$A$1001,$A423,$D$2:$D$1001)-SUMIF($A$2:$A$1001,$A423,$E$2:$E$1001),2)=0,"✓","Out of balance")))</f>
        <v/>
      </c>
      <c r="H423" s="0" t="str">
        <f aca="false">IF($C423="","",IFERROR(INDEX('Chart of Accounts'!$C$2:$C$57,MATCH($C423,'Chart of Accounts'!$A$2:$A$57,0)),""))</f>
        <v/>
      </c>
      <c r="I423" s="0" t="str">
        <f aca="false">IF($C423="","",IFERROR(INDEX('Chart of Accounts'!$B$2:$B$57,MATCH($C423,'Chart of Accounts'!$A$2:$A$57,0)),""))</f>
        <v/>
      </c>
    </row>
    <row r="424" customFormat="false" ht="15" hidden="false" customHeight="false" outlineLevel="0" collapsed="false">
      <c r="A424" s="22"/>
      <c r="B424" s="42"/>
      <c r="C424" s="22"/>
      <c r="D424" s="41"/>
      <c r="E424" s="41"/>
      <c r="F424" s="22"/>
      <c r="G424" s="43" t="str">
        <f aca="false">IF(AND($A424="",$C424="",$D424="",$E424=""),"",IF($A424="","Needs a JE #",IF(ROUND(SUMIF($A$2:$A$1001,$A424,$D$2:$D$1001)-SUMIF($A$2:$A$1001,$A424,$E$2:$E$1001),2)=0,"✓","Out of balance")))</f>
        <v/>
      </c>
      <c r="H424" s="0" t="str">
        <f aca="false">IF($C424="","",IFERROR(INDEX('Chart of Accounts'!$C$2:$C$57,MATCH($C424,'Chart of Accounts'!$A$2:$A$57,0)),""))</f>
        <v/>
      </c>
      <c r="I424" s="0" t="str">
        <f aca="false">IF($C424="","",IFERROR(INDEX('Chart of Accounts'!$B$2:$B$57,MATCH($C424,'Chart of Accounts'!$A$2:$A$57,0)),""))</f>
        <v/>
      </c>
    </row>
    <row r="425" customFormat="false" ht="15" hidden="false" customHeight="false" outlineLevel="0" collapsed="false">
      <c r="A425" s="22"/>
      <c r="B425" s="42"/>
      <c r="C425" s="22"/>
      <c r="D425" s="41"/>
      <c r="E425" s="41"/>
      <c r="F425" s="22"/>
      <c r="G425" s="43" t="str">
        <f aca="false">IF(AND($A425="",$C425="",$D425="",$E425=""),"",IF($A425="","Needs a JE #",IF(ROUND(SUMIF($A$2:$A$1001,$A425,$D$2:$D$1001)-SUMIF($A$2:$A$1001,$A425,$E$2:$E$1001),2)=0,"✓","Out of balance")))</f>
        <v/>
      </c>
      <c r="H425" s="0" t="str">
        <f aca="false">IF($C425="","",IFERROR(INDEX('Chart of Accounts'!$C$2:$C$57,MATCH($C425,'Chart of Accounts'!$A$2:$A$57,0)),""))</f>
        <v/>
      </c>
      <c r="I425" s="0" t="str">
        <f aca="false">IF($C425="","",IFERROR(INDEX('Chart of Accounts'!$B$2:$B$57,MATCH($C425,'Chart of Accounts'!$A$2:$A$57,0)),""))</f>
        <v/>
      </c>
    </row>
    <row r="426" customFormat="false" ht="15" hidden="false" customHeight="false" outlineLevel="0" collapsed="false">
      <c r="A426" s="22"/>
      <c r="B426" s="42"/>
      <c r="C426" s="22"/>
      <c r="D426" s="41"/>
      <c r="E426" s="41"/>
      <c r="F426" s="22"/>
      <c r="G426" s="43" t="str">
        <f aca="false">IF(AND($A426="",$C426="",$D426="",$E426=""),"",IF($A426="","Needs a JE #",IF(ROUND(SUMIF($A$2:$A$1001,$A426,$D$2:$D$1001)-SUMIF($A$2:$A$1001,$A426,$E$2:$E$1001),2)=0,"✓","Out of balance")))</f>
        <v/>
      </c>
      <c r="H426" s="0" t="str">
        <f aca="false">IF($C426="","",IFERROR(INDEX('Chart of Accounts'!$C$2:$C$57,MATCH($C426,'Chart of Accounts'!$A$2:$A$57,0)),""))</f>
        <v/>
      </c>
      <c r="I426" s="0" t="str">
        <f aca="false">IF($C426="","",IFERROR(INDEX('Chart of Accounts'!$B$2:$B$57,MATCH($C426,'Chart of Accounts'!$A$2:$A$57,0)),""))</f>
        <v/>
      </c>
    </row>
    <row r="427" customFormat="false" ht="15" hidden="false" customHeight="false" outlineLevel="0" collapsed="false">
      <c r="A427" s="22"/>
      <c r="B427" s="42"/>
      <c r="C427" s="22"/>
      <c r="D427" s="41"/>
      <c r="E427" s="41"/>
      <c r="F427" s="22"/>
      <c r="G427" s="43" t="str">
        <f aca="false">IF(AND($A427="",$C427="",$D427="",$E427=""),"",IF($A427="","Needs a JE #",IF(ROUND(SUMIF($A$2:$A$1001,$A427,$D$2:$D$1001)-SUMIF($A$2:$A$1001,$A427,$E$2:$E$1001),2)=0,"✓","Out of balance")))</f>
        <v/>
      </c>
      <c r="H427" s="0" t="str">
        <f aca="false">IF($C427="","",IFERROR(INDEX('Chart of Accounts'!$C$2:$C$57,MATCH($C427,'Chart of Accounts'!$A$2:$A$57,0)),""))</f>
        <v/>
      </c>
      <c r="I427" s="0" t="str">
        <f aca="false">IF($C427="","",IFERROR(INDEX('Chart of Accounts'!$B$2:$B$57,MATCH($C427,'Chart of Accounts'!$A$2:$A$57,0)),""))</f>
        <v/>
      </c>
    </row>
    <row r="428" customFormat="false" ht="15" hidden="false" customHeight="false" outlineLevel="0" collapsed="false">
      <c r="A428" s="22"/>
      <c r="B428" s="42"/>
      <c r="C428" s="22"/>
      <c r="D428" s="41"/>
      <c r="E428" s="41"/>
      <c r="F428" s="22"/>
      <c r="G428" s="43" t="str">
        <f aca="false">IF(AND($A428="",$C428="",$D428="",$E428=""),"",IF($A428="","Needs a JE #",IF(ROUND(SUMIF($A$2:$A$1001,$A428,$D$2:$D$1001)-SUMIF($A$2:$A$1001,$A428,$E$2:$E$1001),2)=0,"✓","Out of balance")))</f>
        <v/>
      </c>
      <c r="H428" s="0" t="str">
        <f aca="false">IF($C428="","",IFERROR(INDEX('Chart of Accounts'!$C$2:$C$57,MATCH($C428,'Chart of Accounts'!$A$2:$A$57,0)),""))</f>
        <v/>
      </c>
      <c r="I428" s="0" t="str">
        <f aca="false">IF($C428="","",IFERROR(INDEX('Chart of Accounts'!$B$2:$B$57,MATCH($C428,'Chart of Accounts'!$A$2:$A$57,0)),""))</f>
        <v/>
      </c>
    </row>
    <row r="429" customFormat="false" ht="15" hidden="false" customHeight="false" outlineLevel="0" collapsed="false">
      <c r="A429" s="22"/>
      <c r="B429" s="42"/>
      <c r="C429" s="22"/>
      <c r="D429" s="41"/>
      <c r="E429" s="41"/>
      <c r="F429" s="22"/>
      <c r="G429" s="43" t="str">
        <f aca="false">IF(AND($A429="",$C429="",$D429="",$E429=""),"",IF($A429="","Needs a JE #",IF(ROUND(SUMIF($A$2:$A$1001,$A429,$D$2:$D$1001)-SUMIF($A$2:$A$1001,$A429,$E$2:$E$1001),2)=0,"✓","Out of balance")))</f>
        <v/>
      </c>
      <c r="H429" s="0" t="str">
        <f aca="false">IF($C429="","",IFERROR(INDEX('Chart of Accounts'!$C$2:$C$57,MATCH($C429,'Chart of Accounts'!$A$2:$A$57,0)),""))</f>
        <v/>
      </c>
      <c r="I429" s="0" t="str">
        <f aca="false">IF($C429="","",IFERROR(INDEX('Chart of Accounts'!$B$2:$B$57,MATCH($C429,'Chart of Accounts'!$A$2:$A$57,0)),""))</f>
        <v/>
      </c>
    </row>
    <row r="430" customFormat="false" ht="15" hidden="false" customHeight="false" outlineLevel="0" collapsed="false">
      <c r="A430" s="22"/>
      <c r="B430" s="42"/>
      <c r="C430" s="22"/>
      <c r="D430" s="41"/>
      <c r="E430" s="41"/>
      <c r="F430" s="22"/>
      <c r="G430" s="43" t="str">
        <f aca="false">IF(AND($A430="",$C430="",$D430="",$E430=""),"",IF($A430="","Needs a JE #",IF(ROUND(SUMIF($A$2:$A$1001,$A430,$D$2:$D$1001)-SUMIF($A$2:$A$1001,$A430,$E$2:$E$1001),2)=0,"✓","Out of balance")))</f>
        <v/>
      </c>
      <c r="H430" s="0" t="str">
        <f aca="false">IF($C430="","",IFERROR(INDEX('Chart of Accounts'!$C$2:$C$57,MATCH($C430,'Chart of Accounts'!$A$2:$A$57,0)),""))</f>
        <v/>
      </c>
      <c r="I430" s="0" t="str">
        <f aca="false">IF($C430="","",IFERROR(INDEX('Chart of Accounts'!$B$2:$B$57,MATCH($C430,'Chart of Accounts'!$A$2:$A$57,0)),""))</f>
        <v/>
      </c>
    </row>
    <row r="431" customFormat="false" ht="15" hidden="false" customHeight="false" outlineLevel="0" collapsed="false">
      <c r="A431" s="22"/>
      <c r="B431" s="42"/>
      <c r="C431" s="22"/>
      <c r="D431" s="41"/>
      <c r="E431" s="41"/>
      <c r="F431" s="22"/>
      <c r="G431" s="43" t="str">
        <f aca="false">IF(AND($A431="",$C431="",$D431="",$E431=""),"",IF($A431="","Needs a JE #",IF(ROUND(SUMIF($A$2:$A$1001,$A431,$D$2:$D$1001)-SUMIF($A$2:$A$1001,$A431,$E$2:$E$1001),2)=0,"✓","Out of balance")))</f>
        <v/>
      </c>
      <c r="H431" s="0" t="str">
        <f aca="false">IF($C431="","",IFERROR(INDEX('Chart of Accounts'!$C$2:$C$57,MATCH($C431,'Chart of Accounts'!$A$2:$A$57,0)),""))</f>
        <v/>
      </c>
      <c r="I431" s="0" t="str">
        <f aca="false">IF($C431="","",IFERROR(INDEX('Chart of Accounts'!$B$2:$B$57,MATCH($C431,'Chart of Accounts'!$A$2:$A$57,0)),""))</f>
        <v/>
      </c>
    </row>
    <row r="432" customFormat="false" ht="15" hidden="false" customHeight="false" outlineLevel="0" collapsed="false">
      <c r="A432" s="22"/>
      <c r="B432" s="42"/>
      <c r="C432" s="22"/>
      <c r="D432" s="41"/>
      <c r="E432" s="41"/>
      <c r="F432" s="22"/>
      <c r="G432" s="43" t="str">
        <f aca="false">IF(AND($A432="",$C432="",$D432="",$E432=""),"",IF($A432="","Needs a JE #",IF(ROUND(SUMIF($A$2:$A$1001,$A432,$D$2:$D$1001)-SUMIF($A$2:$A$1001,$A432,$E$2:$E$1001),2)=0,"✓","Out of balance")))</f>
        <v/>
      </c>
      <c r="H432" s="0" t="str">
        <f aca="false">IF($C432="","",IFERROR(INDEX('Chart of Accounts'!$C$2:$C$57,MATCH($C432,'Chart of Accounts'!$A$2:$A$57,0)),""))</f>
        <v/>
      </c>
      <c r="I432" s="0" t="str">
        <f aca="false">IF($C432="","",IFERROR(INDEX('Chart of Accounts'!$B$2:$B$57,MATCH($C432,'Chart of Accounts'!$A$2:$A$57,0)),""))</f>
        <v/>
      </c>
    </row>
    <row r="433" customFormat="false" ht="15" hidden="false" customHeight="false" outlineLevel="0" collapsed="false">
      <c r="A433" s="22"/>
      <c r="B433" s="42"/>
      <c r="C433" s="22"/>
      <c r="D433" s="41"/>
      <c r="E433" s="41"/>
      <c r="F433" s="22"/>
      <c r="G433" s="43" t="str">
        <f aca="false">IF(AND($A433="",$C433="",$D433="",$E433=""),"",IF($A433="","Needs a JE #",IF(ROUND(SUMIF($A$2:$A$1001,$A433,$D$2:$D$1001)-SUMIF($A$2:$A$1001,$A433,$E$2:$E$1001),2)=0,"✓","Out of balance")))</f>
        <v/>
      </c>
      <c r="H433" s="0" t="str">
        <f aca="false">IF($C433="","",IFERROR(INDEX('Chart of Accounts'!$C$2:$C$57,MATCH($C433,'Chart of Accounts'!$A$2:$A$57,0)),""))</f>
        <v/>
      </c>
      <c r="I433" s="0" t="str">
        <f aca="false">IF($C433="","",IFERROR(INDEX('Chart of Accounts'!$B$2:$B$57,MATCH($C433,'Chart of Accounts'!$A$2:$A$57,0)),""))</f>
        <v/>
      </c>
    </row>
    <row r="434" customFormat="false" ht="15" hidden="false" customHeight="false" outlineLevel="0" collapsed="false">
      <c r="A434" s="22"/>
      <c r="B434" s="42"/>
      <c r="C434" s="22"/>
      <c r="D434" s="41"/>
      <c r="E434" s="41"/>
      <c r="F434" s="22"/>
      <c r="G434" s="43" t="str">
        <f aca="false">IF(AND($A434="",$C434="",$D434="",$E434=""),"",IF($A434="","Needs a JE #",IF(ROUND(SUMIF($A$2:$A$1001,$A434,$D$2:$D$1001)-SUMIF($A$2:$A$1001,$A434,$E$2:$E$1001),2)=0,"✓","Out of balance")))</f>
        <v/>
      </c>
      <c r="H434" s="0" t="str">
        <f aca="false">IF($C434="","",IFERROR(INDEX('Chart of Accounts'!$C$2:$C$57,MATCH($C434,'Chart of Accounts'!$A$2:$A$57,0)),""))</f>
        <v/>
      </c>
      <c r="I434" s="0" t="str">
        <f aca="false">IF($C434="","",IFERROR(INDEX('Chart of Accounts'!$B$2:$B$57,MATCH($C434,'Chart of Accounts'!$A$2:$A$57,0)),""))</f>
        <v/>
      </c>
    </row>
    <row r="435" customFormat="false" ht="15" hidden="false" customHeight="false" outlineLevel="0" collapsed="false">
      <c r="A435" s="22"/>
      <c r="B435" s="42"/>
      <c r="C435" s="22"/>
      <c r="D435" s="41"/>
      <c r="E435" s="41"/>
      <c r="F435" s="22"/>
      <c r="G435" s="43" t="str">
        <f aca="false">IF(AND($A435="",$C435="",$D435="",$E435=""),"",IF($A435="","Needs a JE #",IF(ROUND(SUMIF($A$2:$A$1001,$A435,$D$2:$D$1001)-SUMIF($A$2:$A$1001,$A435,$E$2:$E$1001),2)=0,"✓","Out of balance")))</f>
        <v/>
      </c>
      <c r="H435" s="0" t="str">
        <f aca="false">IF($C435="","",IFERROR(INDEX('Chart of Accounts'!$C$2:$C$57,MATCH($C435,'Chart of Accounts'!$A$2:$A$57,0)),""))</f>
        <v/>
      </c>
      <c r="I435" s="0" t="str">
        <f aca="false">IF($C435="","",IFERROR(INDEX('Chart of Accounts'!$B$2:$B$57,MATCH($C435,'Chart of Accounts'!$A$2:$A$57,0)),""))</f>
        <v/>
      </c>
    </row>
    <row r="436" customFormat="false" ht="15" hidden="false" customHeight="false" outlineLevel="0" collapsed="false">
      <c r="A436" s="22"/>
      <c r="B436" s="42"/>
      <c r="C436" s="22"/>
      <c r="D436" s="41"/>
      <c r="E436" s="41"/>
      <c r="F436" s="22"/>
      <c r="G436" s="43" t="str">
        <f aca="false">IF(AND($A436="",$C436="",$D436="",$E436=""),"",IF($A436="","Needs a JE #",IF(ROUND(SUMIF($A$2:$A$1001,$A436,$D$2:$D$1001)-SUMIF($A$2:$A$1001,$A436,$E$2:$E$1001),2)=0,"✓","Out of balance")))</f>
        <v/>
      </c>
      <c r="H436" s="0" t="str">
        <f aca="false">IF($C436="","",IFERROR(INDEX('Chart of Accounts'!$C$2:$C$57,MATCH($C436,'Chart of Accounts'!$A$2:$A$57,0)),""))</f>
        <v/>
      </c>
      <c r="I436" s="0" t="str">
        <f aca="false">IF($C436="","",IFERROR(INDEX('Chart of Accounts'!$B$2:$B$57,MATCH($C436,'Chart of Accounts'!$A$2:$A$57,0)),""))</f>
        <v/>
      </c>
    </row>
    <row r="437" customFormat="false" ht="15" hidden="false" customHeight="false" outlineLevel="0" collapsed="false">
      <c r="A437" s="22"/>
      <c r="B437" s="42"/>
      <c r="C437" s="22"/>
      <c r="D437" s="41"/>
      <c r="E437" s="41"/>
      <c r="F437" s="22"/>
      <c r="G437" s="43" t="str">
        <f aca="false">IF(AND($A437="",$C437="",$D437="",$E437=""),"",IF($A437="","Needs a JE #",IF(ROUND(SUMIF($A$2:$A$1001,$A437,$D$2:$D$1001)-SUMIF($A$2:$A$1001,$A437,$E$2:$E$1001),2)=0,"✓","Out of balance")))</f>
        <v/>
      </c>
      <c r="H437" s="0" t="str">
        <f aca="false">IF($C437="","",IFERROR(INDEX('Chart of Accounts'!$C$2:$C$57,MATCH($C437,'Chart of Accounts'!$A$2:$A$57,0)),""))</f>
        <v/>
      </c>
      <c r="I437" s="0" t="str">
        <f aca="false">IF($C437="","",IFERROR(INDEX('Chart of Accounts'!$B$2:$B$57,MATCH($C437,'Chart of Accounts'!$A$2:$A$57,0)),""))</f>
        <v/>
      </c>
    </row>
    <row r="438" customFormat="false" ht="15" hidden="false" customHeight="false" outlineLevel="0" collapsed="false">
      <c r="A438" s="22"/>
      <c r="B438" s="42"/>
      <c r="C438" s="22"/>
      <c r="D438" s="41"/>
      <c r="E438" s="41"/>
      <c r="F438" s="22"/>
      <c r="G438" s="43" t="str">
        <f aca="false">IF(AND($A438="",$C438="",$D438="",$E438=""),"",IF($A438="","Needs a JE #",IF(ROUND(SUMIF($A$2:$A$1001,$A438,$D$2:$D$1001)-SUMIF($A$2:$A$1001,$A438,$E$2:$E$1001),2)=0,"✓","Out of balance")))</f>
        <v/>
      </c>
      <c r="H438" s="0" t="str">
        <f aca="false">IF($C438="","",IFERROR(INDEX('Chart of Accounts'!$C$2:$C$57,MATCH($C438,'Chart of Accounts'!$A$2:$A$57,0)),""))</f>
        <v/>
      </c>
      <c r="I438" s="0" t="str">
        <f aca="false">IF($C438="","",IFERROR(INDEX('Chart of Accounts'!$B$2:$B$57,MATCH($C438,'Chart of Accounts'!$A$2:$A$57,0)),""))</f>
        <v/>
      </c>
    </row>
    <row r="439" customFormat="false" ht="15" hidden="false" customHeight="false" outlineLevel="0" collapsed="false">
      <c r="A439" s="22"/>
      <c r="B439" s="42"/>
      <c r="C439" s="22"/>
      <c r="D439" s="41"/>
      <c r="E439" s="41"/>
      <c r="F439" s="22"/>
      <c r="G439" s="43" t="str">
        <f aca="false">IF(AND($A439="",$C439="",$D439="",$E439=""),"",IF($A439="","Needs a JE #",IF(ROUND(SUMIF($A$2:$A$1001,$A439,$D$2:$D$1001)-SUMIF($A$2:$A$1001,$A439,$E$2:$E$1001),2)=0,"✓","Out of balance")))</f>
        <v/>
      </c>
      <c r="H439" s="0" t="str">
        <f aca="false">IF($C439="","",IFERROR(INDEX('Chart of Accounts'!$C$2:$C$57,MATCH($C439,'Chart of Accounts'!$A$2:$A$57,0)),""))</f>
        <v/>
      </c>
      <c r="I439" s="0" t="str">
        <f aca="false">IF($C439="","",IFERROR(INDEX('Chart of Accounts'!$B$2:$B$57,MATCH($C439,'Chart of Accounts'!$A$2:$A$57,0)),""))</f>
        <v/>
      </c>
    </row>
    <row r="440" customFormat="false" ht="15" hidden="false" customHeight="false" outlineLevel="0" collapsed="false">
      <c r="A440" s="22"/>
      <c r="B440" s="42"/>
      <c r="C440" s="22"/>
      <c r="D440" s="41"/>
      <c r="E440" s="41"/>
      <c r="F440" s="22"/>
      <c r="G440" s="43" t="str">
        <f aca="false">IF(AND($A440="",$C440="",$D440="",$E440=""),"",IF($A440="","Needs a JE #",IF(ROUND(SUMIF($A$2:$A$1001,$A440,$D$2:$D$1001)-SUMIF($A$2:$A$1001,$A440,$E$2:$E$1001),2)=0,"✓","Out of balance")))</f>
        <v/>
      </c>
      <c r="H440" s="0" t="str">
        <f aca="false">IF($C440="","",IFERROR(INDEX('Chart of Accounts'!$C$2:$C$57,MATCH($C440,'Chart of Accounts'!$A$2:$A$57,0)),""))</f>
        <v/>
      </c>
      <c r="I440" s="0" t="str">
        <f aca="false">IF($C440="","",IFERROR(INDEX('Chart of Accounts'!$B$2:$B$57,MATCH($C440,'Chart of Accounts'!$A$2:$A$57,0)),""))</f>
        <v/>
      </c>
    </row>
    <row r="441" customFormat="false" ht="15" hidden="false" customHeight="false" outlineLevel="0" collapsed="false">
      <c r="A441" s="22"/>
      <c r="B441" s="42"/>
      <c r="C441" s="22"/>
      <c r="D441" s="41"/>
      <c r="E441" s="41"/>
      <c r="F441" s="22"/>
      <c r="G441" s="43" t="str">
        <f aca="false">IF(AND($A441="",$C441="",$D441="",$E441=""),"",IF($A441="","Needs a JE #",IF(ROUND(SUMIF($A$2:$A$1001,$A441,$D$2:$D$1001)-SUMIF($A$2:$A$1001,$A441,$E$2:$E$1001),2)=0,"✓","Out of balance")))</f>
        <v/>
      </c>
      <c r="H441" s="0" t="str">
        <f aca="false">IF($C441="","",IFERROR(INDEX('Chart of Accounts'!$C$2:$C$57,MATCH($C441,'Chart of Accounts'!$A$2:$A$57,0)),""))</f>
        <v/>
      </c>
      <c r="I441" s="0" t="str">
        <f aca="false">IF($C441="","",IFERROR(INDEX('Chart of Accounts'!$B$2:$B$57,MATCH($C441,'Chart of Accounts'!$A$2:$A$57,0)),""))</f>
        <v/>
      </c>
    </row>
    <row r="442" customFormat="false" ht="15" hidden="false" customHeight="false" outlineLevel="0" collapsed="false">
      <c r="A442" s="22"/>
      <c r="B442" s="42"/>
      <c r="C442" s="22"/>
      <c r="D442" s="41"/>
      <c r="E442" s="41"/>
      <c r="F442" s="22"/>
      <c r="G442" s="43" t="str">
        <f aca="false">IF(AND($A442="",$C442="",$D442="",$E442=""),"",IF($A442="","Needs a JE #",IF(ROUND(SUMIF($A$2:$A$1001,$A442,$D$2:$D$1001)-SUMIF($A$2:$A$1001,$A442,$E$2:$E$1001),2)=0,"✓","Out of balance")))</f>
        <v/>
      </c>
      <c r="H442" s="0" t="str">
        <f aca="false">IF($C442="","",IFERROR(INDEX('Chart of Accounts'!$C$2:$C$57,MATCH($C442,'Chart of Accounts'!$A$2:$A$57,0)),""))</f>
        <v/>
      </c>
      <c r="I442" s="0" t="str">
        <f aca="false">IF($C442="","",IFERROR(INDEX('Chart of Accounts'!$B$2:$B$57,MATCH($C442,'Chart of Accounts'!$A$2:$A$57,0)),""))</f>
        <v/>
      </c>
    </row>
    <row r="443" customFormat="false" ht="15" hidden="false" customHeight="false" outlineLevel="0" collapsed="false">
      <c r="A443" s="22"/>
      <c r="B443" s="42"/>
      <c r="C443" s="22"/>
      <c r="D443" s="41"/>
      <c r="E443" s="41"/>
      <c r="F443" s="22"/>
      <c r="G443" s="43" t="str">
        <f aca="false">IF(AND($A443="",$C443="",$D443="",$E443=""),"",IF($A443="","Needs a JE #",IF(ROUND(SUMIF($A$2:$A$1001,$A443,$D$2:$D$1001)-SUMIF($A$2:$A$1001,$A443,$E$2:$E$1001),2)=0,"✓","Out of balance")))</f>
        <v/>
      </c>
      <c r="H443" s="0" t="str">
        <f aca="false">IF($C443="","",IFERROR(INDEX('Chart of Accounts'!$C$2:$C$57,MATCH($C443,'Chart of Accounts'!$A$2:$A$57,0)),""))</f>
        <v/>
      </c>
      <c r="I443" s="0" t="str">
        <f aca="false">IF($C443="","",IFERROR(INDEX('Chart of Accounts'!$B$2:$B$57,MATCH($C443,'Chart of Accounts'!$A$2:$A$57,0)),""))</f>
        <v/>
      </c>
    </row>
    <row r="444" customFormat="false" ht="15" hidden="false" customHeight="false" outlineLevel="0" collapsed="false">
      <c r="A444" s="22"/>
      <c r="B444" s="42"/>
      <c r="C444" s="22"/>
      <c r="D444" s="41"/>
      <c r="E444" s="41"/>
      <c r="F444" s="22"/>
      <c r="G444" s="43" t="str">
        <f aca="false">IF(AND($A444="",$C444="",$D444="",$E444=""),"",IF($A444="","Needs a JE #",IF(ROUND(SUMIF($A$2:$A$1001,$A444,$D$2:$D$1001)-SUMIF($A$2:$A$1001,$A444,$E$2:$E$1001),2)=0,"✓","Out of balance")))</f>
        <v/>
      </c>
      <c r="H444" s="0" t="str">
        <f aca="false">IF($C444="","",IFERROR(INDEX('Chart of Accounts'!$C$2:$C$57,MATCH($C444,'Chart of Accounts'!$A$2:$A$57,0)),""))</f>
        <v/>
      </c>
      <c r="I444" s="0" t="str">
        <f aca="false">IF($C444="","",IFERROR(INDEX('Chart of Accounts'!$B$2:$B$57,MATCH($C444,'Chart of Accounts'!$A$2:$A$57,0)),""))</f>
        <v/>
      </c>
    </row>
    <row r="445" customFormat="false" ht="15" hidden="false" customHeight="false" outlineLevel="0" collapsed="false">
      <c r="A445" s="22"/>
      <c r="B445" s="42"/>
      <c r="C445" s="22"/>
      <c r="D445" s="41"/>
      <c r="E445" s="41"/>
      <c r="F445" s="22"/>
      <c r="G445" s="43" t="str">
        <f aca="false">IF(AND($A445="",$C445="",$D445="",$E445=""),"",IF($A445="","Needs a JE #",IF(ROUND(SUMIF($A$2:$A$1001,$A445,$D$2:$D$1001)-SUMIF($A$2:$A$1001,$A445,$E$2:$E$1001),2)=0,"✓","Out of balance")))</f>
        <v/>
      </c>
      <c r="H445" s="0" t="str">
        <f aca="false">IF($C445="","",IFERROR(INDEX('Chart of Accounts'!$C$2:$C$57,MATCH($C445,'Chart of Accounts'!$A$2:$A$57,0)),""))</f>
        <v/>
      </c>
      <c r="I445" s="0" t="str">
        <f aca="false">IF($C445="","",IFERROR(INDEX('Chart of Accounts'!$B$2:$B$57,MATCH($C445,'Chart of Accounts'!$A$2:$A$57,0)),""))</f>
        <v/>
      </c>
    </row>
    <row r="446" customFormat="false" ht="15" hidden="false" customHeight="false" outlineLevel="0" collapsed="false">
      <c r="A446" s="22"/>
      <c r="B446" s="42"/>
      <c r="C446" s="22"/>
      <c r="D446" s="41"/>
      <c r="E446" s="41"/>
      <c r="F446" s="22"/>
      <c r="G446" s="43" t="str">
        <f aca="false">IF(AND($A446="",$C446="",$D446="",$E446=""),"",IF($A446="","Needs a JE #",IF(ROUND(SUMIF($A$2:$A$1001,$A446,$D$2:$D$1001)-SUMIF($A$2:$A$1001,$A446,$E$2:$E$1001),2)=0,"✓","Out of balance")))</f>
        <v/>
      </c>
      <c r="H446" s="0" t="str">
        <f aca="false">IF($C446="","",IFERROR(INDEX('Chart of Accounts'!$C$2:$C$57,MATCH($C446,'Chart of Accounts'!$A$2:$A$57,0)),""))</f>
        <v/>
      </c>
      <c r="I446" s="0" t="str">
        <f aca="false">IF($C446="","",IFERROR(INDEX('Chart of Accounts'!$B$2:$B$57,MATCH($C446,'Chart of Accounts'!$A$2:$A$57,0)),""))</f>
        <v/>
      </c>
    </row>
    <row r="447" customFormat="false" ht="15" hidden="false" customHeight="false" outlineLevel="0" collapsed="false">
      <c r="A447" s="22"/>
      <c r="B447" s="42"/>
      <c r="C447" s="22"/>
      <c r="D447" s="41"/>
      <c r="E447" s="41"/>
      <c r="F447" s="22"/>
      <c r="G447" s="43" t="str">
        <f aca="false">IF(AND($A447="",$C447="",$D447="",$E447=""),"",IF($A447="","Needs a JE #",IF(ROUND(SUMIF($A$2:$A$1001,$A447,$D$2:$D$1001)-SUMIF($A$2:$A$1001,$A447,$E$2:$E$1001),2)=0,"✓","Out of balance")))</f>
        <v/>
      </c>
      <c r="H447" s="0" t="str">
        <f aca="false">IF($C447="","",IFERROR(INDEX('Chart of Accounts'!$C$2:$C$57,MATCH($C447,'Chart of Accounts'!$A$2:$A$57,0)),""))</f>
        <v/>
      </c>
      <c r="I447" s="0" t="str">
        <f aca="false">IF($C447="","",IFERROR(INDEX('Chart of Accounts'!$B$2:$B$57,MATCH($C447,'Chart of Accounts'!$A$2:$A$57,0)),""))</f>
        <v/>
      </c>
    </row>
    <row r="448" customFormat="false" ht="15" hidden="false" customHeight="false" outlineLevel="0" collapsed="false">
      <c r="A448" s="22"/>
      <c r="B448" s="42"/>
      <c r="C448" s="22"/>
      <c r="D448" s="41"/>
      <c r="E448" s="41"/>
      <c r="F448" s="22"/>
      <c r="G448" s="43" t="str">
        <f aca="false">IF(AND($A448="",$C448="",$D448="",$E448=""),"",IF($A448="","Needs a JE #",IF(ROUND(SUMIF($A$2:$A$1001,$A448,$D$2:$D$1001)-SUMIF($A$2:$A$1001,$A448,$E$2:$E$1001),2)=0,"✓","Out of balance")))</f>
        <v/>
      </c>
      <c r="H448" s="0" t="str">
        <f aca="false">IF($C448="","",IFERROR(INDEX('Chart of Accounts'!$C$2:$C$57,MATCH($C448,'Chart of Accounts'!$A$2:$A$57,0)),""))</f>
        <v/>
      </c>
      <c r="I448" s="0" t="str">
        <f aca="false">IF($C448="","",IFERROR(INDEX('Chart of Accounts'!$B$2:$B$57,MATCH($C448,'Chart of Accounts'!$A$2:$A$57,0)),""))</f>
        <v/>
      </c>
    </row>
    <row r="449" customFormat="false" ht="15" hidden="false" customHeight="false" outlineLevel="0" collapsed="false">
      <c r="A449" s="22"/>
      <c r="B449" s="42"/>
      <c r="C449" s="22"/>
      <c r="D449" s="41"/>
      <c r="E449" s="41"/>
      <c r="F449" s="22"/>
      <c r="G449" s="43" t="str">
        <f aca="false">IF(AND($A449="",$C449="",$D449="",$E449=""),"",IF($A449="","Needs a JE #",IF(ROUND(SUMIF($A$2:$A$1001,$A449,$D$2:$D$1001)-SUMIF($A$2:$A$1001,$A449,$E$2:$E$1001),2)=0,"✓","Out of balance")))</f>
        <v/>
      </c>
      <c r="H449" s="0" t="str">
        <f aca="false">IF($C449="","",IFERROR(INDEX('Chart of Accounts'!$C$2:$C$57,MATCH($C449,'Chart of Accounts'!$A$2:$A$57,0)),""))</f>
        <v/>
      </c>
      <c r="I449" s="0" t="str">
        <f aca="false">IF($C449="","",IFERROR(INDEX('Chart of Accounts'!$B$2:$B$57,MATCH($C449,'Chart of Accounts'!$A$2:$A$57,0)),""))</f>
        <v/>
      </c>
    </row>
    <row r="450" customFormat="false" ht="15" hidden="false" customHeight="false" outlineLevel="0" collapsed="false">
      <c r="A450" s="22"/>
      <c r="B450" s="42"/>
      <c r="C450" s="22"/>
      <c r="D450" s="41"/>
      <c r="E450" s="41"/>
      <c r="F450" s="22"/>
      <c r="G450" s="43" t="str">
        <f aca="false">IF(AND($A450="",$C450="",$D450="",$E450=""),"",IF($A450="","Needs a JE #",IF(ROUND(SUMIF($A$2:$A$1001,$A450,$D$2:$D$1001)-SUMIF($A$2:$A$1001,$A450,$E$2:$E$1001),2)=0,"✓","Out of balance")))</f>
        <v/>
      </c>
      <c r="H450" s="0" t="str">
        <f aca="false">IF($C450="","",IFERROR(INDEX('Chart of Accounts'!$C$2:$C$57,MATCH($C450,'Chart of Accounts'!$A$2:$A$57,0)),""))</f>
        <v/>
      </c>
      <c r="I450" s="0" t="str">
        <f aca="false">IF($C450="","",IFERROR(INDEX('Chart of Accounts'!$B$2:$B$57,MATCH($C450,'Chart of Accounts'!$A$2:$A$57,0)),""))</f>
        <v/>
      </c>
    </row>
    <row r="451" customFormat="false" ht="15" hidden="false" customHeight="false" outlineLevel="0" collapsed="false">
      <c r="A451" s="22"/>
      <c r="B451" s="42"/>
      <c r="C451" s="22"/>
      <c r="D451" s="41"/>
      <c r="E451" s="41"/>
      <c r="F451" s="22"/>
      <c r="G451" s="43" t="str">
        <f aca="false">IF(AND($A451="",$C451="",$D451="",$E451=""),"",IF($A451="","Needs a JE #",IF(ROUND(SUMIF($A$2:$A$1001,$A451,$D$2:$D$1001)-SUMIF($A$2:$A$1001,$A451,$E$2:$E$1001),2)=0,"✓","Out of balance")))</f>
        <v/>
      </c>
      <c r="H451" s="0" t="str">
        <f aca="false">IF($C451="","",IFERROR(INDEX('Chart of Accounts'!$C$2:$C$57,MATCH($C451,'Chart of Accounts'!$A$2:$A$57,0)),""))</f>
        <v/>
      </c>
      <c r="I451" s="0" t="str">
        <f aca="false">IF($C451="","",IFERROR(INDEX('Chart of Accounts'!$B$2:$B$57,MATCH($C451,'Chart of Accounts'!$A$2:$A$57,0)),""))</f>
        <v/>
      </c>
    </row>
    <row r="452" customFormat="false" ht="15" hidden="false" customHeight="false" outlineLevel="0" collapsed="false">
      <c r="A452" s="22"/>
      <c r="B452" s="42"/>
      <c r="C452" s="22"/>
      <c r="D452" s="41"/>
      <c r="E452" s="41"/>
      <c r="F452" s="22"/>
      <c r="G452" s="43" t="str">
        <f aca="false">IF(AND($A452="",$C452="",$D452="",$E452=""),"",IF($A452="","Needs a JE #",IF(ROUND(SUMIF($A$2:$A$1001,$A452,$D$2:$D$1001)-SUMIF($A$2:$A$1001,$A452,$E$2:$E$1001),2)=0,"✓","Out of balance")))</f>
        <v/>
      </c>
      <c r="H452" s="0" t="str">
        <f aca="false">IF($C452="","",IFERROR(INDEX('Chart of Accounts'!$C$2:$C$57,MATCH($C452,'Chart of Accounts'!$A$2:$A$57,0)),""))</f>
        <v/>
      </c>
      <c r="I452" s="0" t="str">
        <f aca="false">IF($C452="","",IFERROR(INDEX('Chart of Accounts'!$B$2:$B$57,MATCH($C452,'Chart of Accounts'!$A$2:$A$57,0)),""))</f>
        <v/>
      </c>
    </row>
    <row r="453" customFormat="false" ht="15" hidden="false" customHeight="false" outlineLevel="0" collapsed="false">
      <c r="A453" s="22"/>
      <c r="B453" s="42"/>
      <c r="C453" s="22"/>
      <c r="D453" s="41"/>
      <c r="E453" s="41"/>
      <c r="F453" s="22"/>
      <c r="G453" s="43" t="str">
        <f aca="false">IF(AND($A453="",$C453="",$D453="",$E453=""),"",IF($A453="","Needs a JE #",IF(ROUND(SUMIF($A$2:$A$1001,$A453,$D$2:$D$1001)-SUMIF($A$2:$A$1001,$A453,$E$2:$E$1001),2)=0,"✓","Out of balance")))</f>
        <v/>
      </c>
      <c r="H453" s="0" t="str">
        <f aca="false">IF($C453="","",IFERROR(INDEX('Chart of Accounts'!$C$2:$C$57,MATCH($C453,'Chart of Accounts'!$A$2:$A$57,0)),""))</f>
        <v/>
      </c>
      <c r="I453" s="0" t="str">
        <f aca="false">IF($C453="","",IFERROR(INDEX('Chart of Accounts'!$B$2:$B$57,MATCH($C453,'Chart of Accounts'!$A$2:$A$57,0)),""))</f>
        <v/>
      </c>
    </row>
    <row r="454" customFormat="false" ht="15" hidden="false" customHeight="false" outlineLevel="0" collapsed="false">
      <c r="A454" s="22"/>
      <c r="B454" s="42"/>
      <c r="C454" s="22"/>
      <c r="D454" s="41"/>
      <c r="E454" s="41"/>
      <c r="F454" s="22"/>
      <c r="G454" s="43" t="str">
        <f aca="false">IF(AND($A454="",$C454="",$D454="",$E454=""),"",IF($A454="","Needs a JE #",IF(ROUND(SUMIF($A$2:$A$1001,$A454,$D$2:$D$1001)-SUMIF($A$2:$A$1001,$A454,$E$2:$E$1001),2)=0,"✓","Out of balance")))</f>
        <v/>
      </c>
      <c r="H454" s="0" t="str">
        <f aca="false">IF($C454="","",IFERROR(INDEX('Chart of Accounts'!$C$2:$C$57,MATCH($C454,'Chart of Accounts'!$A$2:$A$57,0)),""))</f>
        <v/>
      </c>
      <c r="I454" s="0" t="str">
        <f aca="false">IF($C454="","",IFERROR(INDEX('Chart of Accounts'!$B$2:$B$57,MATCH($C454,'Chart of Accounts'!$A$2:$A$57,0)),""))</f>
        <v/>
      </c>
    </row>
    <row r="455" customFormat="false" ht="15" hidden="false" customHeight="false" outlineLevel="0" collapsed="false">
      <c r="A455" s="22"/>
      <c r="B455" s="42"/>
      <c r="C455" s="22"/>
      <c r="D455" s="41"/>
      <c r="E455" s="41"/>
      <c r="F455" s="22"/>
      <c r="G455" s="43" t="str">
        <f aca="false">IF(AND($A455="",$C455="",$D455="",$E455=""),"",IF($A455="","Needs a JE #",IF(ROUND(SUMIF($A$2:$A$1001,$A455,$D$2:$D$1001)-SUMIF($A$2:$A$1001,$A455,$E$2:$E$1001),2)=0,"✓","Out of balance")))</f>
        <v/>
      </c>
      <c r="H455" s="0" t="str">
        <f aca="false">IF($C455="","",IFERROR(INDEX('Chart of Accounts'!$C$2:$C$57,MATCH($C455,'Chart of Accounts'!$A$2:$A$57,0)),""))</f>
        <v/>
      </c>
      <c r="I455" s="0" t="str">
        <f aca="false">IF($C455="","",IFERROR(INDEX('Chart of Accounts'!$B$2:$B$57,MATCH($C455,'Chart of Accounts'!$A$2:$A$57,0)),""))</f>
        <v/>
      </c>
    </row>
    <row r="456" customFormat="false" ht="15" hidden="false" customHeight="false" outlineLevel="0" collapsed="false">
      <c r="A456" s="22"/>
      <c r="B456" s="42"/>
      <c r="C456" s="22"/>
      <c r="D456" s="41"/>
      <c r="E456" s="41"/>
      <c r="F456" s="22"/>
      <c r="G456" s="43" t="str">
        <f aca="false">IF(AND($A456="",$C456="",$D456="",$E456=""),"",IF($A456="","Needs a JE #",IF(ROUND(SUMIF($A$2:$A$1001,$A456,$D$2:$D$1001)-SUMIF($A$2:$A$1001,$A456,$E$2:$E$1001),2)=0,"✓","Out of balance")))</f>
        <v/>
      </c>
      <c r="H456" s="0" t="str">
        <f aca="false">IF($C456="","",IFERROR(INDEX('Chart of Accounts'!$C$2:$C$57,MATCH($C456,'Chart of Accounts'!$A$2:$A$57,0)),""))</f>
        <v/>
      </c>
      <c r="I456" s="0" t="str">
        <f aca="false">IF($C456="","",IFERROR(INDEX('Chart of Accounts'!$B$2:$B$57,MATCH($C456,'Chart of Accounts'!$A$2:$A$57,0)),""))</f>
        <v/>
      </c>
    </row>
    <row r="457" customFormat="false" ht="15" hidden="false" customHeight="false" outlineLevel="0" collapsed="false">
      <c r="A457" s="22"/>
      <c r="B457" s="42"/>
      <c r="C457" s="22"/>
      <c r="D457" s="41"/>
      <c r="E457" s="41"/>
      <c r="F457" s="22"/>
      <c r="G457" s="43" t="str">
        <f aca="false">IF(AND($A457="",$C457="",$D457="",$E457=""),"",IF($A457="","Needs a JE #",IF(ROUND(SUMIF($A$2:$A$1001,$A457,$D$2:$D$1001)-SUMIF($A$2:$A$1001,$A457,$E$2:$E$1001),2)=0,"✓","Out of balance")))</f>
        <v/>
      </c>
      <c r="H457" s="0" t="str">
        <f aca="false">IF($C457="","",IFERROR(INDEX('Chart of Accounts'!$C$2:$C$57,MATCH($C457,'Chart of Accounts'!$A$2:$A$57,0)),""))</f>
        <v/>
      </c>
      <c r="I457" s="0" t="str">
        <f aca="false">IF($C457="","",IFERROR(INDEX('Chart of Accounts'!$B$2:$B$57,MATCH($C457,'Chart of Accounts'!$A$2:$A$57,0)),""))</f>
        <v/>
      </c>
    </row>
    <row r="458" customFormat="false" ht="15" hidden="false" customHeight="false" outlineLevel="0" collapsed="false">
      <c r="A458" s="22"/>
      <c r="B458" s="42"/>
      <c r="C458" s="22"/>
      <c r="D458" s="41"/>
      <c r="E458" s="41"/>
      <c r="F458" s="22"/>
      <c r="G458" s="43" t="str">
        <f aca="false">IF(AND($A458="",$C458="",$D458="",$E458=""),"",IF($A458="","Needs a JE #",IF(ROUND(SUMIF($A$2:$A$1001,$A458,$D$2:$D$1001)-SUMIF($A$2:$A$1001,$A458,$E$2:$E$1001),2)=0,"✓","Out of balance")))</f>
        <v/>
      </c>
      <c r="H458" s="0" t="str">
        <f aca="false">IF($C458="","",IFERROR(INDEX('Chart of Accounts'!$C$2:$C$57,MATCH($C458,'Chart of Accounts'!$A$2:$A$57,0)),""))</f>
        <v/>
      </c>
      <c r="I458" s="0" t="str">
        <f aca="false">IF($C458="","",IFERROR(INDEX('Chart of Accounts'!$B$2:$B$57,MATCH($C458,'Chart of Accounts'!$A$2:$A$57,0)),""))</f>
        <v/>
      </c>
    </row>
    <row r="459" customFormat="false" ht="15" hidden="false" customHeight="false" outlineLevel="0" collapsed="false">
      <c r="A459" s="22"/>
      <c r="B459" s="42"/>
      <c r="C459" s="22"/>
      <c r="D459" s="41"/>
      <c r="E459" s="41"/>
      <c r="F459" s="22"/>
      <c r="G459" s="43" t="str">
        <f aca="false">IF(AND($A459="",$C459="",$D459="",$E459=""),"",IF($A459="","Needs a JE #",IF(ROUND(SUMIF($A$2:$A$1001,$A459,$D$2:$D$1001)-SUMIF($A$2:$A$1001,$A459,$E$2:$E$1001),2)=0,"✓","Out of balance")))</f>
        <v/>
      </c>
      <c r="H459" s="0" t="str">
        <f aca="false">IF($C459="","",IFERROR(INDEX('Chart of Accounts'!$C$2:$C$57,MATCH($C459,'Chart of Accounts'!$A$2:$A$57,0)),""))</f>
        <v/>
      </c>
      <c r="I459" s="0" t="str">
        <f aca="false">IF($C459="","",IFERROR(INDEX('Chart of Accounts'!$B$2:$B$57,MATCH($C459,'Chart of Accounts'!$A$2:$A$57,0)),""))</f>
        <v/>
      </c>
    </row>
    <row r="460" customFormat="false" ht="15" hidden="false" customHeight="false" outlineLevel="0" collapsed="false">
      <c r="A460" s="22"/>
      <c r="B460" s="42"/>
      <c r="C460" s="22"/>
      <c r="D460" s="41"/>
      <c r="E460" s="41"/>
      <c r="F460" s="22"/>
      <c r="G460" s="43" t="str">
        <f aca="false">IF(AND($A460="",$C460="",$D460="",$E460=""),"",IF($A460="","Needs a JE #",IF(ROUND(SUMIF($A$2:$A$1001,$A460,$D$2:$D$1001)-SUMIF($A$2:$A$1001,$A460,$E$2:$E$1001),2)=0,"✓","Out of balance")))</f>
        <v/>
      </c>
      <c r="H460" s="0" t="str">
        <f aca="false">IF($C460="","",IFERROR(INDEX('Chart of Accounts'!$C$2:$C$57,MATCH($C460,'Chart of Accounts'!$A$2:$A$57,0)),""))</f>
        <v/>
      </c>
      <c r="I460" s="0" t="str">
        <f aca="false">IF($C460="","",IFERROR(INDEX('Chart of Accounts'!$B$2:$B$57,MATCH($C460,'Chart of Accounts'!$A$2:$A$57,0)),""))</f>
        <v/>
      </c>
    </row>
    <row r="461" customFormat="false" ht="15" hidden="false" customHeight="false" outlineLevel="0" collapsed="false">
      <c r="A461" s="22"/>
      <c r="B461" s="42"/>
      <c r="C461" s="22"/>
      <c r="D461" s="41"/>
      <c r="E461" s="41"/>
      <c r="F461" s="22"/>
      <c r="G461" s="43" t="str">
        <f aca="false">IF(AND($A461="",$C461="",$D461="",$E461=""),"",IF($A461="","Needs a JE #",IF(ROUND(SUMIF($A$2:$A$1001,$A461,$D$2:$D$1001)-SUMIF($A$2:$A$1001,$A461,$E$2:$E$1001),2)=0,"✓","Out of balance")))</f>
        <v/>
      </c>
      <c r="H461" s="0" t="str">
        <f aca="false">IF($C461="","",IFERROR(INDEX('Chart of Accounts'!$C$2:$C$57,MATCH($C461,'Chart of Accounts'!$A$2:$A$57,0)),""))</f>
        <v/>
      </c>
      <c r="I461" s="0" t="str">
        <f aca="false">IF($C461="","",IFERROR(INDEX('Chart of Accounts'!$B$2:$B$57,MATCH($C461,'Chart of Accounts'!$A$2:$A$57,0)),""))</f>
        <v/>
      </c>
    </row>
    <row r="462" customFormat="false" ht="15" hidden="false" customHeight="false" outlineLevel="0" collapsed="false">
      <c r="A462" s="22"/>
      <c r="B462" s="42"/>
      <c r="C462" s="22"/>
      <c r="D462" s="41"/>
      <c r="E462" s="41"/>
      <c r="F462" s="22"/>
      <c r="G462" s="43" t="str">
        <f aca="false">IF(AND($A462="",$C462="",$D462="",$E462=""),"",IF($A462="","Needs a JE #",IF(ROUND(SUMIF($A$2:$A$1001,$A462,$D$2:$D$1001)-SUMIF($A$2:$A$1001,$A462,$E$2:$E$1001),2)=0,"✓","Out of balance")))</f>
        <v/>
      </c>
      <c r="H462" s="0" t="str">
        <f aca="false">IF($C462="","",IFERROR(INDEX('Chart of Accounts'!$C$2:$C$57,MATCH($C462,'Chart of Accounts'!$A$2:$A$57,0)),""))</f>
        <v/>
      </c>
      <c r="I462" s="0" t="str">
        <f aca="false">IF($C462="","",IFERROR(INDEX('Chart of Accounts'!$B$2:$B$57,MATCH($C462,'Chart of Accounts'!$A$2:$A$57,0)),""))</f>
        <v/>
      </c>
    </row>
    <row r="463" customFormat="false" ht="15" hidden="false" customHeight="false" outlineLevel="0" collapsed="false">
      <c r="A463" s="22"/>
      <c r="B463" s="42"/>
      <c r="C463" s="22"/>
      <c r="D463" s="41"/>
      <c r="E463" s="41"/>
      <c r="F463" s="22"/>
      <c r="G463" s="43" t="str">
        <f aca="false">IF(AND($A463="",$C463="",$D463="",$E463=""),"",IF($A463="","Needs a JE #",IF(ROUND(SUMIF($A$2:$A$1001,$A463,$D$2:$D$1001)-SUMIF($A$2:$A$1001,$A463,$E$2:$E$1001),2)=0,"✓","Out of balance")))</f>
        <v/>
      </c>
      <c r="H463" s="0" t="str">
        <f aca="false">IF($C463="","",IFERROR(INDEX('Chart of Accounts'!$C$2:$C$57,MATCH($C463,'Chart of Accounts'!$A$2:$A$57,0)),""))</f>
        <v/>
      </c>
      <c r="I463" s="0" t="str">
        <f aca="false">IF($C463="","",IFERROR(INDEX('Chart of Accounts'!$B$2:$B$57,MATCH($C463,'Chart of Accounts'!$A$2:$A$57,0)),""))</f>
        <v/>
      </c>
    </row>
    <row r="464" customFormat="false" ht="15" hidden="false" customHeight="false" outlineLevel="0" collapsed="false">
      <c r="A464" s="22"/>
      <c r="B464" s="42"/>
      <c r="C464" s="22"/>
      <c r="D464" s="41"/>
      <c r="E464" s="41"/>
      <c r="F464" s="22"/>
      <c r="G464" s="43" t="str">
        <f aca="false">IF(AND($A464="",$C464="",$D464="",$E464=""),"",IF($A464="","Needs a JE #",IF(ROUND(SUMIF($A$2:$A$1001,$A464,$D$2:$D$1001)-SUMIF($A$2:$A$1001,$A464,$E$2:$E$1001),2)=0,"✓","Out of balance")))</f>
        <v/>
      </c>
      <c r="H464" s="0" t="str">
        <f aca="false">IF($C464="","",IFERROR(INDEX('Chart of Accounts'!$C$2:$C$57,MATCH($C464,'Chart of Accounts'!$A$2:$A$57,0)),""))</f>
        <v/>
      </c>
      <c r="I464" s="0" t="str">
        <f aca="false">IF($C464="","",IFERROR(INDEX('Chart of Accounts'!$B$2:$B$57,MATCH($C464,'Chart of Accounts'!$A$2:$A$57,0)),""))</f>
        <v/>
      </c>
    </row>
    <row r="465" customFormat="false" ht="15" hidden="false" customHeight="false" outlineLevel="0" collapsed="false">
      <c r="A465" s="22"/>
      <c r="B465" s="42"/>
      <c r="C465" s="22"/>
      <c r="D465" s="41"/>
      <c r="E465" s="41"/>
      <c r="F465" s="22"/>
      <c r="G465" s="43" t="str">
        <f aca="false">IF(AND($A465="",$C465="",$D465="",$E465=""),"",IF($A465="","Needs a JE #",IF(ROUND(SUMIF($A$2:$A$1001,$A465,$D$2:$D$1001)-SUMIF($A$2:$A$1001,$A465,$E$2:$E$1001),2)=0,"✓","Out of balance")))</f>
        <v/>
      </c>
      <c r="H465" s="0" t="str">
        <f aca="false">IF($C465="","",IFERROR(INDEX('Chart of Accounts'!$C$2:$C$57,MATCH($C465,'Chart of Accounts'!$A$2:$A$57,0)),""))</f>
        <v/>
      </c>
      <c r="I465" s="0" t="str">
        <f aca="false">IF($C465="","",IFERROR(INDEX('Chart of Accounts'!$B$2:$B$57,MATCH($C465,'Chart of Accounts'!$A$2:$A$57,0)),""))</f>
        <v/>
      </c>
    </row>
    <row r="466" customFormat="false" ht="15" hidden="false" customHeight="false" outlineLevel="0" collapsed="false">
      <c r="A466" s="22"/>
      <c r="B466" s="42"/>
      <c r="C466" s="22"/>
      <c r="D466" s="41"/>
      <c r="E466" s="41"/>
      <c r="F466" s="22"/>
      <c r="G466" s="43" t="str">
        <f aca="false">IF(AND($A466="",$C466="",$D466="",$E466=""),"",IF($A466="","Needs a JE #",IF(ROUND(SUMIF($A$2:$A$1001,$A466,$D$2:$D$1001)-SUMIF($A$2:$A$1001,$A466,$E$2:$E$1001),2)=0,"✓","Out of balance")))</f>
        <v/>
      </c>
      <c r="H466" s="0" t="str">
        <f aca="false">IF($C466="","",IFERROR(INDEX('Chart of Accounts'!$C$2:$C$57,MATCH($C466,'Chart of Accounts'!$A$2:$A$57,0)),""))</f>
        <v/>
      </c>
      <c r="I466" s="0" t="str">
        <f aca="false">IF($C466="","",IFERROR(INDEX('Chart of Accounts'!$B$2:$B$57,MATCH($C466,'Chart of Accounts'!$A$2:$A$57,0)),""))</f>
        <v/>
      </c>
    </row>
    <row r="467" customFormat="false" ht="15" hidden="false" customHeight="false" outlineLevel="0" collapsed="false">
      <c r="A467" s="22"/>
      <c r="B467" s="42"/>
      <c r="C467" s="22"/>
      <c r="D467" s="41"/>
      <c r="E467" s="41"/>
      <c r="F467" s="22"/>
      <c r="G467" s="43" t="str">
        <f aca="false">IF(AND($A467="",$C467="",$D467="",$E467=""),"",IF($A467="","Needs a JE #",IF(ROUND(SUMIF($A$2:$A$1001,$A467,$D$2:$D$1001)-SUMIF($A$2:$A$1001,$A467,$E$2:$E$1001),2)=0,"✓","Out of balance")))</f>
        <v/>
      </c>
      <c r="H467" s="0" t="str">
        <f aca="false">IF($C467="","",IFERROR(INDEX('Chart of Accounts'!$C$2:$C$57,MATCH($C467,'Chart of Accounts'!$A$2:$A$57,0)),""))</f>
        <v/>
      </c>
      <c r="I467" s="0" t="str">
        <f aca="false">IF($C467="","",IFERROR(INDEX('Chart of Accounts'!$B$2:$B$57,MATCH($C467,'Chart of Accounts'!$A$2:$A$57,0)),""))</f>
        <v/>
      </c>
    </row>
    <row r="468" customFormat="false" ht="15" hidden="false" customHeight="false" outlineLevel="0" collapsed="false">
      <c r="A468" s="22"/>
      <c r="B468" s="42"/>
      <c r="C468" s="22"/>
      <c r="D468" s="41"/>
      <c r="E468" s="41"/>
      <c r="F468" s="22"/>
      <c r="G468" s="43" t="str">
        <f aca="false">IF(AND($A468="",$C468="",$D468="",$E468=""),"",IF($A468="","Needs a JE #",IF(ROUND(SUMIF($A$2:$A$1001,$A468,$D$2:$D$1001)-SUMIF($A$2:$A$1001,$A468,$E$2:$E$1001),2)=0,"✓","Out of balance")))</f>
        <v/>
      </c>
      <c r="H468" s="0" t="str">
        <f aca="false">IF($C468="","",IFERROR(INDEX('Chart of Accounts'!$C$2:$C$57,MATCH($C468,'Chart of Accounts'!$A$2:$A$57,0)),""))</f>
        <v/>
      </c>
      <c r="I468" s="0" t="str">
        <f aca="false">IF($C468="","",IFERROR(INDEX('Chart of Accounts'!$B$2:$B$57,MATCH($C468,'Chart of Accounts'!$A$2:$A$57,0)),""))</f>
        <v/>
      </c>
    </row>
    <row r="469" customFormat="false" ht="15" hidden="false" customHeight="false" outlineLevel="0" collapsed="false">
      <c r="A469" s="22"/>
      <c r="B469" s="42"/>
      <c r="C469" s="22"/>
      <c r="D469" s="41"/>
      <c r="E469" s="41"/>
      <c r="F469" s="22"/>
      <c r="G469" s="43" t="str">
        <f aca="false">IF(AND($A469="",$C469="",$D469="",$E469=""),"",IF($A469="","Needs a JE #",IF(ROUND(SUMIF($A$2:$A$1001,$A469,$D$2:$D$1001)-SUMIF($A$2:$A$1001,$A469,$E$2:$E$1001),2)=0,"✓","Out of balance")))</f>
        <v/>
      </c>
      <c r="H469" s="0" t="str">
        <f aca="false">IF($C469="","",IFERROR(INDEX('Chart of Accounts'!$C$2:$C$57,MATCH($C469,'Chart of Accounts'!$A$2:$A$57,0)),""))</f>
        <v/>
      </c>
      <c r="I469" s="0" t="str">
        <f aca="false">IF($C469="","",IFERROR(INDEX('Chart of Accounts'!$B$2:$B$57,MATCH($C469,'Chart of Accounts'!$A$2:$A$57,0)),""))</f>
        <v/>
      </c>
    </row>
    <row r="470" customFormat="false" ht="15" hidden="false" customHeight="false" outlineLevel="0" collapsed="false">
      <c r="A470" s="22"/>
      <c r="B470" s="42"/>
      <c r="C470" s="22"/>
      <c r="D470" s="41"/>
      <c r="E470" s="41"/>
      <c r="F470" s="22"/>
      <c r="G470" s="43" t="str">
        <f aca="false">IF(AND($A470="",$C470="",$D470="",$E470=""),"",IF($A470="","Needs a JE #",IF(ROUND(SUMIF($A$2:$A$1001,$A470,$D$2:$D$1001)-SUMIF($A$2:$A$1001,$A470,$E$2:$E$1001),2)=0,"✓","Out of balance")))</f>
        <v/>
      </c>
      <c r="H470" s="0" t="str">
        <f aca="false">IF($C470="","",IFERROR(INDEX('Chart of Accounts'!$C$2:$C$57,MATCH($C470,'Chart of Accounts'!$A$2:$A$57,0)),""))</f>
        <v/>
      </c>
      <c r="I470" s="0" t="str">
        <f aca="false">IF($C470="","",IFERROR(INDEX('Chart of Accounts'!$B$2:$B$57,MATCH($C470,'Chart of Accounts'!$A$2:$A$57,0)),""))</f>
        <v/>
      </c>
    </row>
    <row r="471" customFormat="false" ht="15" hidden="false" customHeight="false" outlineLevel="0" collapsed="false">
      <c r="A471" s="22"/>
      <c r="B471" s="42"/>
      <c r="C471" s="22"/>
      <c r="D471" s="41"/>
      <c r="E471" s="41"/>
      <c r="F471" s="22"/>
      <c r="G471" s="43" t="str">
        <f aca="false">IF(AND($A471="",$C471="",$D471="",$E471=""),"",IF($A471="","Needs a JE #",IF(ROUND(SUMIF($A$2:$A$1001,$A471,$D$2:$D$1001)-SUMIF($A$2:$A$1001,$A471,$E$2:$E$1001),2)=0,"✓","Out of balance")))</f>
        <v/>
      </c>
      <c r="H471" s="0" t="str">
        <f aca="false">IF($C471="","",IFERROR(INDEX('Chart of Accounts'!$C$2:$C$57,MATCH($C471,'Chart of Accounts'!$A$2:$A$57,0)),""))</f>
        <v/>
      </c>
      <c r="I471" s="0" t="str">
        <f aca="false">IF($C471="","",IFERROR(INDEX('Chart of Accounts'!$B$2:$B$57,MATCH($C471,'Chart of Accounts'!$A$2:$A$57,0)),""))</f>
        <v/>
      </c>
    </row>
    <row r="472" customFormat="false" ht="15" hidden="false" customHeight="false" outlineLevel="0" collapsed="false">
      <c r="A472" s="22"/>
      <c r="B472" s="42"/>
      <c r="C472" s="22"/>
      <c r="D472" s="41"/>
      <c r="E472" s="41"/>
      <c r="F472" s="22"/>
      <c r="G472" s="43" t="str">
        <f aca="false">IF(AND($A472="",$C472="",$D472="",$E472=""),"",IF($A472="","Needs a JE #",IF(ROUND(SUMIF($A$2:$A$1001,$A472,$D$2:$D$1001)-SUMIF($A$2:$A$1001,$A472,$E$2:$E$1001),2)=0,"✓","Out of balance")))</f>
        <v/>
      </c>
      <c r="H472" s="0" t="str">
        <f aca="false">IF($C472="","",IFERROR(INDEX('Chart of Accounts'!$C$2:$C$57,MATCH($C472,'Chart of Accounts'!$A$2:$A$57,0)),""))</f>
        <v/>
      </c>
      <c r="I472" s="0" t="str">
        <f aca="false">IF($C472="","",IFERROR(INDEX('Chart of Accounts'!$B$2:$B$57,MATCH($C472,'Chart of Accounts'!$A$2:$A$57,0)),""))</f>
        <v/>
      </c>
    </row>
    <row r="473" customFormat="false" ht="15" hidden="false" customHeight="false" outlineLevel="0" collapsed="false">
      <c r="A473" s="22"/>
      <c r="B473" s="42"/>
      <c r="C473" s="22"/>
      <c r="D473" s="41"/>
      <c r="E473" s="41"/>
      <c r="F473" s="22"/>
      <c r="G473" s="43" t="str">
        <f aca="false">IF(AND($A473="",$C473="",$D473="",$E473=""),"",IF($A473="","Needs a JE #",IF(ROUND(SUMIF($A$2:$A$1001,$A473,$D$2:$D$1001)-SUMIF($A$2:$A$1001,$A473,$E$2:$E$1001),2)=0,"✓","Out of balance")))</f>
        <v/>
      </c>
      <c r="H473" s="0" t="str">
        <f aca="false">IF($C473="","",IFERROR(INDEX('Chart of Accounts'!$C$2:$C$57,MATCH($C473,'Chart of Accounts'!$A$2:$A$57,0)),""))</f>
        <v/>
      </c>
      <c r="I473" s="0" t="str">
        <f aca="false">IF($C473="","",IFERROR(INDEX('Chart of Accounts'!$B$2:$B$57,MATCH($C473,'Chart of Accounts'!$A$2:$A$57,0)),""))</f>
        <v/>
      </c>
    </row>
    <row r="474" customFormat="false" ht="15" hidden="false" customHeight="false" outlineLevel="0" collapsed="false">
      <c r="A474" s="22"/>
      <c r="B474" s="42"/>
      <c r="C474" s="22"/>
      <c r="D474" s="41"/>
      <c r="E474" s="41"/>
      <c r="F474" s="22"/>
      <c r="G474" s="43" t="str">
        <f aca="false">IF(AND($A474="",$C474="",$D474="",$E474=""),"",IF($A474="","Needs a JE #",IF(ROUND(SUMIF($A$2:$A$1001,$A474,$D$2:$D$1001)-SUMIF($A$2:$A$1001,$A474,$E$2:$E$1001),2)=0,"✓","Out of balance")))</f>
        <v/>
      </c>
      <c r="H474" s="0" t="str">
        <f aca="false">IF($C474="","",IFERROR(INDEX('Chart of Accounts'!$C$2:$C$57,MATCH($C474,'Chart of Accounts'!$A$2:$A$57,0)),""))</f>
        <v/>
      </c>
      <c r="I474" s="0" t="str">
        <f aca="false">IF($C474="","",IFERROR(INDEX('Chart of Accounts'!$B$2:$B$57,MATCH($C474,'Chart of Accounts'!$A$2:$A$57,0)),""))</f>
        <v/>
      </c>
    </row>
    <row r="475" customFormat="false" ht="15" hidden="false" customHeight="false" outlineLevel="0" collapsed="false">
      <c r="A475" s="22"/>
      <c r="B475" s="42"/>
      <c r="C475" s="22"/>
      <c r="D475" s="41"/>
      <c r="E475" s="41"/>
      <c r="F475" s="22"/>
      <c r="G475" s="43" t="str">
        <f aca="false">IF(AND($A475="",$C475="",$D475="",$E475=""),"",IF($A475="","Needs a JE #",IF(ROUND(SUMIF($A$2:$A$1001,$A475,$D$2:$D$1001)-SUMIF($A$2:$A$1001,$A475,$E$2:$E$1001),2)=0,"✓","Out of balance")))</f>
        <v/>
      </c>
      <c r="H475" s="0" t="str">
        <f aca="false">IF($C475="","",IFERROR(INDEX('Chart of Accounts'!$C$2:$C$57,MATCH($C475,'Chart of Accounts'!$A$2:$A$57,0)),""))</f>
        <v/>
      </c>
      <c r="I475" s="0" t="str">
        <f aca="false">IF($C475="","",IFERROR(INDEX('Chart of Accounts'!$B$2:$B$57,MATCH($C475,'Chart of Accounts'!$A$2:$A$57,0)),""))</f>
        <v/>
      </c>
    </row>
    <row r="476" customFormat="false" ht="15" hidden="false" customHeight="false" outlineLevel="0" collapsed="false">
      <c r="A476" s="22"/>
      <c r="B476" s="42"/>
      <c r="C476" s="22"/>
      <c r="D476" s="41"/>
      <c r="E476" s="41"/>
      <c r="F476" s="22"/>
      <c r="G476" s="43" t="str">
        <f aca="false">IF(AND($A476="",$C476="",$D476="",$E476=""),"",IF($A476="","Needs a JE #",IF(ROUND(SUMIF($A$2:$A$1001,$A476,$D$2:$D$1001)-SUMIF($A$2:$A$1001,$A476,$E$2:$E$1001),2)=0,"✓","Out of balance")))</f>
        <v/>
      </c>
      <c r="H476" s="0" t="str">
        <f aca="false">IF($C476="","",IFERROR(INDEX('Chart of Accounts'!$C$2:$C$57,MATCH($C476,'Chart of Accounts'!$A$2:$A$57,0)),""))</f>
        <v/>
      </c>
      <c r="I476" s="0" t="str">
        <f aca="false">IF($C476="","",IFERROR(INDEX('Chart of Accounts'!$B$2:$B$57,MATCH($C476,'Chart of Accounts'!$A$2:$A$57,0)),""))</f>
        <v/>
      </c>
    </row>
    <row r="477" customFormat="false" ht="15" hidden="false" customHeight="false" outlineLevel="0" collapsed="false">
      <c r="A477" s="22"/>
      <c r="B477" s="42"/>
      <c r="C477" s="22"/>
      <c r="D477" s="41"/>
      <c r="E477" s="41"/>
      <c r="F477" s="22"/>
      <c r="G477" s="43" t="str">
        <f aca="false">IF(AND($A477="",$C477="",$D477="",$E477=""),"",IF($A477="","Needs a JE #",IF(ROUND(SUMIF($A$2:$A$1001,$A477,$D$2:$D$1001)-SUMIF($A$2:$A$1001,$A477,$E$2:$E$1001),2)=0,"✓","Out of balance")))</f>
        <v/>
      </c>
      <c r="H477" s="0" t="str">
        <f aca="false">IF($C477="","",IFERROR(INDEX('Chart of Accounts'!$C$2:$C$57,MATCH($C477,'Chart of Accounts'!$A$2:$A$57,0)),""))</f>
        <v/>
      </c>
      <c r="I477" s="0" t="str">
        <f aca="false">IF($C477="","",IFERROR(INDEX('Chart of Accounts'!$B$2:$B$57,MATCH($C477,'Chart of Accounts'!$A$2:$A$57,0)),""))</f>
        <v/>
      </c>
    </row>
    <row r="478" customFormat="false" ht="15" hidden="false" customHeight="false" outlineLevel="0" collapsed="false">
      <c r="A478" s="22"/>
      <c r="B478" s="42"/>
      <c r="C478" s="22"/>
      <c r="D478" s="41"/>
      <c r="E478" s="41"/>
      <c r="F478" s="22"/>
      <c r="G478" s="43" t="str">
        <f aca="false">IF(AND($A478="",$C478="",$D478="",$E478=""),"",IF($A478="","Needs a JE #",IF(ROUND(SUMIF($A$2:$A$1001,$A478,$D$2:$D$1001)-SUMIF($A$2:$A$1001,$A478,$E$2:$E$1001),2)=0,"✓","Out of balance")))</f>
        <v/>
      </c>
      <c r="H478" s="0" t="str">
        <f aca="false">IF($C478="","",IFERROR(INDEX('Chart of Accounts'!$C$2:$C$57,MATCH($C478,'Chart of Accounts'!$A$2:$A$57,0)),""))</f>
        <v/>
      </c>
      <c r="I478" s="0" t="str">
        <f aca="false">IF($C478="","",IFERROR(INDEX('Chart of Accounts'!$B$2:$B$57,MATCH($C478,'Chart of Accounts'!$A$2:$A$57,0)),""))</f>
        <v/>
      </c>
    </row>
    <row r="479" customFormat="false" ht="15" hidden="false" customHeight="false" outlineLevel="0" collapsed="false">
      <c r="A479" s="22"/>
      <c r="B479" s="42"/>
      <c r="C479" s="22"/>
      <c r="D479" s="41"/>
      <c r="E479" s="41"/>
      <c r="F479" s="22"/>
      <c r="G479" s="43" t="str">
        <f aca="false">IF(AND($A479="",$C479="",$D479="",$E479=""),"",IF($A479="","Needs a JE #",IF(ROUND(SUMIF($A$2:$A$1001,$A479,$D$2:$D$1001)-SUMIF($A$2:$A$1001,$A479,$E$2:$E$1001),2)=0,"✓","Out of balance")))</f>
        <v/>
      </c>
      <c r="H479" s="0" t="str">
        <f aca="false">IF($C479="","",IFERROR(INDEX('Chart of Accounts'!$C$2:$C$57,MATCH($C479,'Chart of Accounts'!$A$2:$A$57,0)),""))</f>
        <v/>
      </c>
      <c r="I479" s="0" t="str">
        <f aca="false">IF($C479="","",IFERROR(INDEX('Chart of Accounts'!$B$2:$B$57,MATCH($C479,'Chart of Accounts'!$A$2:$A$57,0)),""))</f>
        <v/>
      </c>
    </row>
    <row r="480" customFormat="false" ht="15" hidden="false" customHeight="false" outlineLevel="0" collapsed="false">
      <c r="A480" s="22"/>
      <c r="B480" s="42"/>
      <c r="C480" s="22"/>
      <c r="D480" s="41"/>
      <c r="E480" s="41"/>
      <c r="F480" s="22"/>
      <c r="G480" s="43" t="str">
        <f aca="false">IF(AND($A480="",$C480="",$D480="",$E480=""),"",IF($A480="","Needs a JE #",IF(ROUND(SUMIF($A$2:$A$1001,$A480,$D$2:$D$1001)-SUMIF($A$2:$A$1001,$A480,$E$2:$E$1001),2)=0,"✓","Out of balance")))</f>
        <v/>
      </c>
      <c r="H480" s="0" t="str">
        <f aca="false">IF($C480="","",IFERROR(INDEX('Chart of Accounts'!$C$2:$C$57,MATCH($C480,'Chart of Accounts'!$A$2:$A$57,0)),""))</f>
        <v/>
      </c>
      <c r="I480" s="0" t="str">
        <f aca="false">IF($C480="","",IFERROR(INDEX('Chart of Accounts'!$B$2:$B$57,MATCH($C480,'Chart of Accounts'!$A$2:$A$57,0)),""))</f>
        <v/>
      </c>
    </row>
    <row r="481" customFormat="false" ht="15" hidden="false" customHeight="false" outlineLevel="0" collapsed="false">
      <c r="A481" s="22"/>
      <c r="B481" s="42"/>
      <c r="C481" s="22"/>
      <c r="D481" s="41"/>
      <c r="E481" s="41"/>
      <c r="F481" s="22"/>
      <c r="G481" s="43" t="str">
        <f aca="false">IF(AND($A481="",$C481="",$D481="",$E481=""),"",IF($A481="","Needs a JE #",IF(ROUND(SUMIF($A$2:$A$1001,$A481,$D$2:$D$1001)-SUMIF($A$2:$A$1001,$A481,$E$2:$E$1001),2)=0,"✓","Out of balance")))</f>
        <v/>
      </c>
      <c r="H481" s="0" t="str">
        <f aca="false">IF($C481="","",IFERROR(INDEX('Chart of Accounts'!$C$2:$C$57,MATCH($C481,'Chart of Accounts'!$A$2:$A$57,0)),""))</f>
        <v/>
      </c>
      <c r="I481" s="0" t="str">
        <f aca="false">IF($C481="","",IFERROR(INDEX('Chart of Accounts'!$B$2:$B$57,MATCH($C481,'Chart of Accounts'!$A$2:$A$57,0)),""))</f>
        <v/>
      </c>
    </row>
    <row r="482" customFormat="false" ht="15" hidden="false" customHeight="false" outlineLevel="0" collapsed="false">
      <c r="A482" s="22"/>
      <c r="B482" s="42"/>
      <c r="C482" s="22"/>
      <c r="D482" s="41"/>
      <c r="E482" s="41"/>
      <c r="F482" s="22"/>
      <c r="G482" s="43" t="str">
        <f aca="false">IF(AND($A482="",$C482="",$D482="",$E482=""),"",IF($A482="","Needs a JE #",IF(ROUND(SUMIF($A$2:$A$1001,$A482,$D$2:$D$1001)-SUMIF($A$2:$A$1001,$A482,$E$2:$E$1001),2)=0,"✓","Out of balance")))</f>
        <v/>
      </c>
      <c r="H482" s="0" t="str">
        <f aca="false">IF($C482="","",IFERROR(INDEX('Chart of Accounts'!$C$2:$C$57,MATCH($C482,'Chart of Accounts'!$A$2:$A$57,0)),""))</f>
        <v/>
      </c>
      <c r="I482" s="0" t="str">
        <f aca="false">IF($C482="","",IFERROR(INDEX('Chart of Accounts'!$B$2:$B$57,MATCH($C482,'Chart of Accounts'!$A$2:$A$57,0)),""))</f>
        <v/>
      </c>
    </row>
    <row r="483" customFormat="false" ht="15" hidden="false" customHeight="false" outlineLevel="0" collapsed="false">
      <c r="A483" s="22"/>
      <c r="B483" s="42"/>
      <c r="C483" s="22"/>
      <c r="D483" s="41"/>
      <c r="E483" s="41"/>
      <c r="F483" s="22"/>
      <c r="G483" s="43" t="str">
        <f aca="false">IF(AND($A483="",$C483="",$D483="",$E483=""),"",IF($A483="","Needs a JE #",IF(ROUND(SUMIF($A$2:$A$1001,$A483,$D$2:$D$1001)-SUMIF($A$2:$A$1001,$A483,$E$2:$E$1001),2)=0,"✓","Out of balance")))</f>
        <v/>
      </c>
      <c r="H483" s="0" t="str">
        <f aca="false">IF($C483="","",IFERROR(INDEX('Chart of Accounts'!$C$2:$C$57,MATCH($C483,'Chart of Accounts'!$A$2:$A$57,0)),""))</f>
        <v/>
      </c>
      <c r="I483" s="0" t="str">
        <f aca="false">IF($C483="","",IFERROR(INDEX('Chart of Accounts'!$B$2:$B$57,MATCH($C483,'Chart of Accounts'!$A$2:$A$57,0)),""))</f>
        <v/>
      </c>
    </row>
    <row r="484" customFormat="false" ht="15" hidden="false" customHeight="false" outlineLevel="0" collapsed="false">
      <c r="A484" s="22"/>
      <c r="B484" s="42"/>
      <c r="C484" s="22"/>
      <c r="D484" s="41"/>
      <c r="E484" s="41"/>
      <c r="F484" s="22"/>
      <c r="G484" s="43" t="str">
        <f aca="false">IF(AND($A484="",$C484="",$D484="",$E484=""),"",IF($A484="","Needs a JE #",IF(ROUND(SUMIF($A$2:$A$1001,$A484,$D$2:$D$1001)-SUMIF($A$2:$A$1001,$A484,$E$2:$E$1001),2)=0,"✓","Out of balance")))</f>
        <v/>
      </c>
      <c r="H484" s="0" t="str">
        <f aca="false">IF($C484="","",IFERROR(INDEX('Chart of Accounts'!$C$2:$C$57,MATCH($C484,'Chart of Accounts'!$A$2:$A$57,0)),""))</f>
        <v/>
      </c>
      <c r="I484" s="0" t="str">
        <f aca="false">IF($C484="","",IFERROR(INDEX('Chart of Accounts'!$B$2:$B$57,MATCH($C484,'Chart of Accounts'!$A$2:$A$57,0)),""))</f>
        <v/>
      </c>
    </row>
    <row r="485" customFormat="false" ht="15" hidden="false" customHeight="false" outlineLevel="0" collapsed="false">
      <c r="A485" s="22"/>
      <c r="B485" s="42"/>
      <c r="C485" s="22"/>
      <c r="D485" s="41"/>
      <c r="E485" s="41"/>
      <c r="F485" s="22"/>
      <c r="G485" s="43" t="str">
        <f aca="false">IF(AND($A485="",$C485="",$D485="",$E485=""),"",IF($A485="","Needs a JE #",IF(ROUND(SUMIF($A$2:$A$1001,$A485,$D$2:$D$1001)-SUMIF($A$2:$A$1001,$A485,$E$2:$E$1001),2)=0,"✓","Out of balance")))</f>
        <v/>
      </c>
      <c r="H485" s="0" t="str">
        <f aca="false">IF($C485="","",IFERROR(INDEX('Chart of Accounts'!$C$2:$C$57,MATCH($C485,'Chart of Accounts'!$A$2:$A$57,0)),""))</f>
        <v/>
      </c>
      <c r="I485" s="0" t="str">
        <f aca="false">IF($C485="","",IFERROR(INDEX('Chart of Accounts'!$B$2:$B$57,MATCH($C485,'Chart of Accounts'!$A$2:$A$57,0)),""))</f>
        <v/>
      </c>
    </row>
    <row r="486" customFormat="false" ht="15" hidden="false" customHeight="false" outlineLevel="0" collapsed="false">
      <c r="A486" s="22"/>
      <c r="B486" s="42"/>
      <c r="C486" s="22"/>
      <c r="D486" s="41"/>
      <c r="E486" s="41"/>
      <c r="F486" s="22"/>
      <c r="G486" s="43" t="str">
        <f aca="false">IF(AND($A486="",$C486="",$D486="",$E486=""),"",IF($A486="","Needs a JE #",IF(ROUND(SUMIF($A$2:$A$1001,$A486,$D$2:$D$1001)-SUMIF($A$2:$A$1001,$A486,$E$2:$E$1001),2)=0,"✓","Out of balance")))</f>
        <v/>
      </c>
      <c r="H486" s="0" t="str">
        <f aca="false">IF($C486="","",IFERROR(INDEX('Chart of Accounts'!$C$2:$C$57,MATCH($C486,'Chart of Accounts'!$A$2:$A$57,0)),""))</f>
        <v/>
      </c>
      <c r="I486" s="0" t="str">
        <f aca="false">IF($C486="","",IFERROR(INDEX('Chart of Accounts'!$B$2:$B$57,MATCH($C486,'Chart of Accounts'!$A$2:$A$57,0)),""))</f>
        <v/>
      </c>
    </row>
    <row r="487" customFormat="false" ht="15" hidden="false" customHeight="false" outlineLevel="0" collapsed="false">
      <c r="A487" s="22"/>
      <c r="B487" s="42"/>
      <c r="C487" s="22"/>
      <c r="D487" s="41"/>
      <c r="E487" s="41"/>
      <c r="F487" s="22"/>
      <c r="G487" s="43" t="str">
        <f aca="false">IF(AND($A487="",$C487="",$D487="",$E487=""),"",IF($A487="","Needs a JE #",IF(ROUND(SUMIF($A$2:$A$1001,$A487,$D$2:$D$1001)-SUMIF($A$2:$A$1001,$A487,$E$2:$E$1001),2)=0,"✓","Out of balance")))</f>
        <v/>
      </c>
      <c r="H487" s="0" t="str">
        <f aca="false">IF($C487="","",IFERROR(INDEX('Chart of Accounts'!$C$2:$C$57,MATCH($C487,'Chart of Accounts'!$A$2:$A$57,0)),""))</f>
        <v/>
      </c>
      <c r="I487" s="0" t="str">
        <f aca="false">IF($C487="","",IFERROR(INDEX('Chart of Accounts'!$B$2:$B$57,MATCH($C487,'Chart of Accounts'!$A$2:$A$57,0)),""))</f>
        <v/>
      </c>
    </row>
    <row r="488" customFormat="false" ht="15" hidden="false" customHeight="false" outlineLevel="0" collapsed="false">
      <c r="A488" s="22"/>
      <c r="B488" s="42"/>
      <c r="C488" s="22"/>
      <c r="D488" s="41"/>
      <c r="E488" s="41"/>
      <c r="F488" s="22"/>
      <c r="G488" s="43" t="str">
        <f aca="false">IF(AND($A488="",$C488="",$D488="",$E488=""),"",IF($A488="","Needs a JE #",IF(ROUND(SUMIF($A$2:$A$1001,$A488,$D$2:$D$1001)-SUMIF($A$2:$A$1001,$A488,$E$2:$E$1001),2)=0,"✓","Out of balance")))</f>
        <v/>
      </c>
      <c r="H488" s="0" t="str">
        <f aca="false">IF($C488="","",IFERROR(INDEX('Chart of Accounts'!$C$2:$C$57,MATCH($C488,'Chart of Accounts'!$A$2:$A$57,0)),""))</f>
        <v/>
      </c>
      <c r="I488" s="0" t="str">
        <f aca="false">IF($C488="","",IFERROR(INDEX('Chart of Accounts'!$B$2:$B$57,MATCH($C488,'Chart of Accounts'!$A$2:$A$57,0)),""))</f>
        <v/>
      </c>
    </row>
    <row r="489" customFormat="false" ht="15" hidden="false" customHeight="false" outlineLevel="0" collapsed="false">
      <c r="A489" s="22"/>
      <c r="B489" s="42"/>
      <c r="C489" s="22"/>
      <c r="D489" s="41"/>
      <c r="E489" s="41"/>
      <c r="F489" s="22"/>
      <c r="G489" s="43" t="str">
        <f aca="false">IF(AND($A489="",$C489="",$D489="",$E489=""),"",IF($A489="","Needs a JE #",IF(ROUND(SUMIF($A$2:$A$1001,$A489,$D$2:$D$1001)-SUMIF($A$2:$A$1001,$A489,$E$2:$E$1001),2)=0,"✓","Out of balance")))</f>
        <v/>
      </c>
      <c r="H489" s="0" t="str">
        <f aca="false">IF($C489="","",IFERROR(INDEX('Chart of Accounts'!$C$2:$C$57,MATCH($C489,'Chart of Accounts'!$A$2:$A$57,0)),""))</f>
        <v/>
      </c>
      <c r="I489" s="0" t="str">
        <f aca="false">IF($C489="","",IFERROR(INDEX('Chart of Accounts'!$B$2:$B$57,MATCH($C489,'Chart of Accounts'!$A$2:$A$57,0)),""))</f>
        <v/>
      </c>
    </row>
    <row r="490" customFormat="false" ht="15" hidden="false" customHeight="false" outlineLevel="0" collapsed="false">
      <c r="A490" s="22"/>
      <c r="B490" s="42"/>
      <c r="C490" s="22"/>
      <c r="D490" s="41"/>
      <c r="E490" s="41"/>
      <c r="F490" s="22"/>
      <c r="G490" s="43" t="str">
        <f aca="false">IF(AND($A490="",$C490="",$D490="",$E490=""),"",IF($A490="","Needs a JE #",IF(ROUND(SUMIF($A$2:$A$1001,$A490,$D$2:$D$1001)-SUMIF($A$2:$A$1001,$A490,$E$2:$E$1001),2)=0,"✓","Out of balance")))</f>
        <v/>
      </c>
      <c r="H490" s="0" t="str">
        <f aca="false">IF($C490="","",IFERROR(INDEX('Chart of Accounts'!$C$2:$C$57,MATCH($C490,'Chart of Accounts'!$A$2:$A$57,0)),""))</f>
        <v/>
      </c>
      <c r="I490" s="0" t="str">
        <f aca="false">IF($C490="","",IFERROR(INDEX('Chart of Accounts'!$B$2:$B$57,MATCH($C490,'Chart of Accounts'!$A$2:$A$57,0)),""))</f>
        <v/>
      </c>
    </row>
    <row r="491" customFormat="false" ht="15" hidden="false" customHeight="false" outlineLevel="0" collapsed="false">
      <c r="A491" s="22"/>
      <c r="B491" s="42"/>
      <c r="C491" s="22"/>
      <c r="D491" s="41"/>
      <c r="E491" s="41"/>
      <c r="F491" s="22"/>
      <c r="G491" s="43" t="str">
        <f aca="false">IF(AND($A491="",$C491="",$D491="",$E491=""),"",IF($A491="","Needs a JE #",IF(ROUND(SUMIF($A$2:$A$1001,$A491,$D$2:$D$1001)-SUMIF($A$2:$A$1001,$A491,$E$2:$E$1001),2)=0,"✓","Out of balance")))</f>
        <v/>
      </c>
      <c r="H491" s="0" t="str">
        <f aca="false">IF($C491="","",IFERROR(INDEX('Chart of Accounts'!$C$2:$C$57,MATCH($C491,'Chart of Accounts'!$A$2:$A$57,0)),""))</f>
        <v/>
      </c>
      <c r="I491" s="0" t="str">
        <f aca="false">IF($C491="","",IFERROR(INDEX('Chart of Accounts'!$B$2:$B$57,MATCH($C491,'Chart of Accounts'!$A$2:$A$57,0)),""))</f>
        <v/>
      </c>
    </row>
    <row r="492" customFormat="false" ht="15" hidden="false" customHeight="false" outlineLevel="0" collapsed="false">
      <c r="A492" s="22"/>
      <c r="B492" s="42"/>
      <c r="C492" s="22"/>
      <c r="D492" s="41"/>
      <c r="E492" s="41"/>
      <c r="F492" s="22"/>
      <c r="G492" s="43" t="str">
        <f aca="false">IF(AND($A492="",$C492="",$D492="",$E492=""),"",IF($A492="","Needs a JE #",IF(ROUND(SUMIF($A$2:$A$1001,$A492,$D$2:$D$1001)-SUMIF($A$2:$A$1001,$A492,$E$2:$E$1001),2)=0,"✓","Out of balance")))</f>
        <v/>
      </c>
      <c r="H492" s="0" t="str">
        <f aca="false">IF($C492="","",IFERROR(INDEX('Chart of Accounts'!$C$2:$C$57,MATCH($C492,'Chart of Accounts'!$A$2:$A$57,0)),""))</f>
        <v/>
      </c>
      <c r="I492" s="0" t="str">
        <f aca="false">IF($C492="","",IFERROR(INDEX('Chart of Accounts'!$B$2:$B$57,MATCH($C492,'Chart of Accounts'!$A$2:$A$57,0)),""))</f>
        <v/>
      </c>
    </row>
    <row r="493" customFormat="false" ht="15" hidden="false" customHeight="false" outlineLevel="0" collapsed="false">
      <c r="A493" s="22"/>
      <c r="B493" s="42"/>
      <c r="C493" s="22"/>
      <c r="D493" s="41"/>
      <c r="E493" s="41"/>
      <c r="F493" s="22"/>
      <c r="G493" s="43" t="str">
        <f aca="false">IF(AND($A493="",$C493="",$D493="",$E493=""),"",IF($A493="","Needs a JE #",IF(ROUND(SUMIF($A$2:$A$1001,$A493,$D$2:$D$1001)-SUMIF($A$2:$A$1001,$A493,$E$2:$E$1001),2)=0,"✓","Out of balance")))</f>
        <v/>
      </c>
      <c r="H493" s="0" t="str">
        <f aca="false">IF($C493="","",IFERROR(INDEX('Chart of Accounts'!$C$2:$C$57,MATCH($C493,'Chart of Accounts'!$A$2:$A$57,0)),""))</f>
        <v/>
      </c>
      <c r="I493" s="0" t="str">
        <f aca="false">IF($C493="","",IFERROR(INDEX('Chart of Accounts'!$B$2:$B$57,MATCH($C493,'Chart of Accounts'!$A$2:$A$57,0)),""))</f>
        <v/>
      </c>
    </row>
    <row r="494" customFormat="false" ht="15" hidden="false" customHeight="false" outlineLevel="0" collapsed="false">
      <c r="A494" s="22"/>
      <c r="B494" s="42"/>
      <c r="C494" s="22"/>
      <c r="D494" s="41"/>
      <c r="E494" s="41"/>
      <c r="F494" s="22"/>
      <c r="G494" s="43" t="str">
        <f aca="false">IF(AND($A494="",$C494="",$D494="",$E494=""),"",IF($A494="","Needs a JE #",IF(ROUND(SUMIF($A$2:$A$1001,$A494,$D$2:$D$1001)-SUMIF($A$2:$A$1001,$A494,$E$2:$E$1001),2)=0,"✓","Out of balance")))</f>
        <v/>
      </c>
      <c r="H494" s="0" t="str">
        <f aca="false">IF($C494="","",IFERROR(INDEX('Chart of Accounts'!$C$2:$C$57,MATCH($C494,'Chart of Accounts'!$A$2:$A$57,0)),""))</f>
        <v/>
      </c>
      <c r="I494" s="0" t="str">
        <f aca="false">IF($C494="","",IFERROR(INDEX('Chart of Accounts'!$B$2:$B$57,MATCH($C494,'Chart of Accounts'!$A$2:$A$57,0)),""))</f>
        <v/>
      </c>
    </row>
    <row r="495" customFormat="false" ht="15" hidden="false" customHeight="false" outlineLevel="0" collapsed="false">
      <c r="A495" s="22"/>
      <c r="B495" s="42"/>
      <c r="C495" s="22"/>
      <c r="D495" s="41"/>
      <c r="E495" s="41"/>
      <c r="F495" s="22"/>
      <c r="G495" s="43" t="str">
        <f aca="false">IF(AND($A495="",$C495="",$D495="",$E495=""),"",IF($A495="","Needs a JE #",IF(ROUND(SUMIF($A$2:$A$1001,$A495,$D$2:$D$1001)-SUMIF($A$2:$A$1001,$A495,$E$2:$E$1001),2)=0,"✓","Out of balance")))</f>
        <v/>
      </c>
      <c r="H495" s="0" t="str">
        <f aca="false">IF($C495="","",IFERROR(INDEX('Chart of Accounts'!$C$2:$C$57,MATCH($C495,'Chart of Accounts'!$A$2:$A$57,0)),""))</f>
        <v/>
      </c>
      <c r="I495" s="0" t="str">
        <f aca="false">IF($C495="","",IFERROR(INDEX('Chart of Accounts'!$B$2:$B$57,MATCH($C495,'Chart of Accounts'!$A$2:$A$57,0)),""))</f>
        <v/>
      </c>
    </row>
    <row r="496" customFormat="false" ht="15" hidden="false" customHeight="false" outlineLevel="0" collapsed="false">
      <c r="A496" s="22"/>
      <c r="B496" s="42"/>
      <c r="C496" s="22"/>
      <c r="D496" s="41"/>
      <c r="E496" s="41"/>
      <c r="F496" s="22"/>
      <c r="G496" s="43" t="str">
        <f aca="false">IF(AND($A496="",$C496="",$D496="",$E496=""),"",IF($A496="","Needs a JE #",IF(ROUND(SUMIF($A$2:$A$1001,$A496,$D$2:$D$1001)-SUMIF($A$2:$A$1001,$A496,$E$2:$E$1001),2)=0,"✓","Out of balance")))</f>
        <v/>
      </c>
      <c r="H496" s="0" t="str">
        <f aca="false">IF($C496="","",IFERROR(INDEX('Chart of Accounts'!$C$2:$C$57,MATCH($C496,'Chart of Accounts'!$A$2:$A$57,0)),""))</f>
        <v/>
      </c>
      <c r="I496" s="0" t="str">
        <f aca="false">IF($C496="","",IFERROR(INDEX('Chart of Accounts'!$B$2:$B$57,MATCH($C496,'Chart of Accounts'!$A$2:$A$57,0)),""))</f>
        <v/>
      </c>
    </row>
    <row r="497" customFormat="false" ht="15" hidden="false" customHeight="false" outlineLevel="0" collapsed="false">
      <c r="A497" s="22"/>
      <c r="B497" s="42"/>
      <c r="C497" s="22"/>
      <c r="D497" s="41"/>
      <c r="E497" s="41"/>
      <c r="F497" s="22"/>
      <c r="G497" s="43" t="str">
        <f aca="false">IF(AND($A497="",$C497="",$D497="",$E497=""),"",IF($A497="","Needs a JE #",IF(ROUND(SUMIF($A$2:$A$1001,$A497,$D$2:$D$1001)-SUMIF($A$2:$A$1001,$A497,$E$2:$E$1001),2)=0,"✓","Out of balance")))</f>
        <v/>
      </c>
      <c r="H497" s="0" t="str">
        <f aca="false">IF($C497="","",IFERROR(INDEX('Chart of Accounts'!$C$2:$C$57,MATCH($C497,'Chart of Accounts'!$A$2:$A$57,0)),""))</f>
        <v/>
      </c>
      <c r="I497" s="0" t="str">
        <f aca="false">IF($C497="","",IFERROR(INDEX('Chart of Accounts'!$B$2:$B$57,MATCH($C497,'Chart of Accounts'!$A$2:$A$57,0)),""))</f>
        <v/>
      </c>
    </row>
    <row r="498" customFormat="false" ht="15" hidden="false" customHeight="false" outlineLevel="0" collapsed="false">
      <c r="A498" s="22"/>
      <c r="B498" s="42"/>
      <c r="C498" s="22"/>
      <c r="D498" s="41"/>
      <c r="E498" s="41"/>
      <c r="F498" s="22"/>
      <c r="G498" s="43" t="str">
        <f aca="false">IF(AND($A498="",$C498="",$D498="",$E498=""),"",IF($A498="","Needs a JE #",IF(ROUND(SUMIF($A$2:$A$1001,$A498,$D$2:$D$1001)-SUMIF($A$2:$A$1001,$A498,$E$2:$E$1001),2)=0,"✓","Out of balance")))</f>
        <v/>
      </c>
      <c r="H498" s="0" t="str">
        <f aca="false">IF($C498="","",IFERROR(INDEX('Chart of Accounts'!$C$2:$C$57,MATCH($C498,'Chart of Accounts'!$A$2:$A$57,0)),""))</f>
        <v/>
      </c>
      <c r="I498" s="0" t="str">
        <f aca="false">IF($C498="","",IFERROR(INDEX('Chart of Accounts'!$B$2:$B$57,MATCH($C498,'Chart of Accounts'!$A$2:$A$57,0)),""))</f>
        <v/>
      </c>
    </row>
    <row r="499" customFormat="false" ht="15" hidden="false" customHeight="false" outlineLevel="0" collapsed="false">
      <c r="A499" s="22"/>
      <c r="B499" s="42"/>
      <c r="C499" s="22"/>
      <c r="D499" s="41"/>
      <c r="E499" s="41"/>
      <c r="F499" s="22"/>
      <c r="G499" s="43" t="str">
        <f aca="false">IF(AND($A499="",$C499="",$D499="",$E499=""),"",IF($A499="","Needs a JE #",IF(ROUND(SUMIF($A$2:$A$1001,$A499,$D$2:$D$1001)-SUMIF($A$2:$A$1001,$A499,$E$2:$E$1001),2)=0,"✓","Out of balance")))</f>
        <v/>
      </c>
      <c r="H499" s="0" t="str">
        <f aca="false">IF($C499="","",IFERROR(INDEX('Chart of Accounts'!$C$2:$C$57,MATCH($C499,'Chart of Accounts'!$A$2:$A$57,0)),""))</f>
        <v/>
      </c>
      <c r="I499" s="0" t="str">
        <f aca="false">IF($C499="","",IFERROR(INDEX('Chart of Accounts'!$B$2:$B$57,MATCH($C499,'Chart of Accounts'!$A$2:$A$57,0)),""))</f>
        <v/>
      </c>
    </row>
    <row r="500" customFormat="false" ht="15" hidden="false" customHeight="false" outlineLevel="0" collapsed="false">
      <c r="A500" s="22"/>
      <c r="B500" s="42"/>
      <c r="C500" s="22"/>
      <c r="D500" s="41"/>
      <c r="E500" s="41"/>
      <c r="F500" s="22"/>
      <c r="G500" s="43" t="str">
        <f aca="false">IF(AND($A500="",$C500="",$D500="",$E500=""),"",IF($A500="","Needs a JE #",IF(ROUND(SUMIF($A$2:$A$1001,$A500,$D$2:$D$1001)-SUMIF($A$2:$A$1001,$A500,$E$2:$E$1001),2)=0,"✓","Out of balance")))</f>
        <v/>
      </c>
      <c r="H500" s="0" t="str">
        <f aca="false">IF($C500="","",IFERROR(INDEX('Chart of Accounts'!$C$2:$C$57,MATCH($C500,'Chart of Accounts'!$A$2:$A$57,0)),""))</f>
        <v/>
      </c>
      <c r="I500" s="0" t="str">
        <f aca="false">IF($C500="","",IFERROR(INDEX('Chart of Accounts'!$B$2:$B$57,MATCH($C500,'Chart of Accounts'!$A$2:$A$57,0)),""))</f>
        <v/>
      </c>
    </row>
    <row r="501" customFormat="false" ht="15" hidden="false" customHeight="false" outlineLevel="0" collapsed="false">
      <c r="A501" s="22"/>
      <c r="B501" s="42"/>
      <c r="C501" s="22"/>
      <c r="D501" s="41"/>
      <c r="E501" s="41"/>
      <c r="F501" s="22"/>
      <c r="G501" s="43" t="str">
        <f aca="false">IF(AND($A501="",$C501="",$D501="",$E501=""),"",IF($A501="","Needs a JE #",IF(ROUND(SUMIF($A$2:$A$1001,$A501,$D$2:$D$1001)-SUMIF($A$2:$A$1001,$A501,$E$2:$E$1001),2)=0,"✓","Out of balance")))</f>
        <v/>
      </c>
      <c r="H501" s="0" t="str">
        <f aca="false">IF($C501="","",IFERROR(INDEX('Chart of Accounts'!$C$2:$C$57,MATCH($C501,'Chart of Accounts'!$A$2:$A$57,0)),""))</f>
        <v/>
      </c>
      <c r="I501" s="0" t="str">
        <f aca="false">IF($C501="","",IFERROR(INDEX('Chart of Accounts'!$B$2:$B$57,MATCH($C501,'Chart of Accounts'!$A$2:$A$57,0)),""))</f>
        <v/>
      </c>
    </row>
    <row r="502" customFormat="false" ht="15" hidden="false" customHeight="false" outlineLevel="0" collapsed="false">
      <c r="A502" s="22"/>
      <c r="B502" s="42"/>
      <c r="C502" s="22"/>
      <c r="D502" s="41"/>
      <c r="E502" s="41"/>
      <c r="F502" s="22"/>
      <c r="G502" s="43" t="str">
        <f aca="false">IF(AND($A502="",$C502="",$D502="",$E502=""),"",IF($A502="","Needs a JE #",IF(ROUND(SUMIF($A$2:$A$1001,$A502,$D$2:$D$1001)-SUMIF($A$2:$A$1001,$A502,$E$2:$E$1001),2)=0,"✓","Out of balance")))</f>
        <v/>
      </c>
      <c r="H502" s="0" t="str">
        <f aca="false">IF($C502="","",IFERROR(INDEX('Chart of Accounts'!$C$2:$C$57,MATCH($C502,'Chart of Accounts'!$A$2:$A$57,0)),""))</f>
        <v/>
      </c>
      <c r="I502" s="0" t="str">
        <f aca="false">IF($C502="","",IFERROR(INDEX('Chart of Accounts'!$B$2:$B$57,MATCH($C502,'Chart of Accounts'!$A$2:$A$57,0)),""))</f>
        <v/>
      </c>
    </row>
    <row r="503" customFormat="false" ht="15" hidden="false" customHeight="false" outlineLevel="0" collapsed="false">
      <c r="A503" s="22"/>
      <c r="B503" s="42"/>
      <c r="C503" s="22"/>
      <c r="D503" s="41"/>
      <c r="E503" s="41"/>
      <c r="F503" s="22"/>
      <c r="G503" s="43" t="str">
        <f aca="false">IF(AND($A503="",$C503="",$D503="",$E503=""),"",IF($A503="","Needs a JE #",IF(ROUND(SUMIF($A$2:$A$1001,$A503,$D$2:$D$1001)-SUMIF($A$2:$A$1001,$A503,$E$2:$E$1001),2)=0,"✓","Out of balance")))</f>
        <v/>
      </c>
      <c r="H503" s="0" t="str">
        <f aca="false">IF($C503="","",IFERROR(INDEX('Chart of Accounts'!$C$2:$C$57,MATCH($C503,'Chart of Accounts'!$A$2:$A$57,0)),""))</f>
        <v/>
      </c>
      <c r="I503" s="0" t="str">
        <f aca="false">IF($C503="","",IFERROR(INDEX('Chart of Accounts'!$B$2:$B$57,MATCH($C503,'Chart of Accounts'!$A$2:$A$57,0)),""))</f>
        <v/>
      </c>
    </row>
    <row r="504" customFormat="false" ht="15" hidden="false" customHeight="false" outlineLevel="0" collapsed="false">
      <c r="A504" s="22"/>
      <c r="B504" s="42"/>
      <c r="C504" s="22"/>
      <c r="D504" s="41"/>
      <c r="E504" s="41"/>
      <c r="F504" s="22"/>
      <c r="G504" s="43" t="str">
        <f aca="false">IF(AND($A504="",$C504="",$D504="",$E504=""),"",IF($A504="","Needs a JE #",IF(ROUND(SUMIF($A$2:$A$1001,$A504,$D$2:$D$1001)-SUMIF($A$2:$A$1001,$A504,$E$2:$E$1001),2)=0,"✓","Out of balance")))</f>
        <v/>
      </c>
      <c r="H504" s="0" t="str">
        <f aca="false">IF($C504="","",IFERROR(INDEX('Chart of Accounts'!$C$2:$C$57,MATCH($C504,'Chart of Accounts'!$A$2:$A$57,0)),""))</f>
        <v/>
      </c>
      <c r="I504" s="0" t="str">
        <f aca="false">IF($C504="","",IFERROR(INDEX('Chart of Accounts'!$B$2:$B$57,MATCH($C504,'Chart of Accounts'!$A$2:$A$57,0)),""))</f>
        <v/>
      </c>
    </row>
    <row r="505" customFormat="false" ht="15" hidden="false" customHeight="false" outlineLevel="0" collapsed="false">
      <c r="A505" s="22"/>
      <c r="B505" s="42"/>
      <c r="C505" s="22"/>
      <c r="D505" s="41"/>
      <c r="E505" s="41"/>
      <c r="F505" s="22"/>
      <c r="G505" s="43" t="str">
        <f aca="false">IF(AND($A505="",$C505="",$D505="",$E505=""),"",IF($A505="","Needs a JE #",IF(ROUND(SUMIF($A$2:$A$1001,$A505,$D$2:$D$1001)-SUMIF($A$2:$A$1001,$A505,$E$2:$E$1001),2)=0,"✓","Out of balance")))</f>
        <v/>
      </c>
      <c r="H505" s="0" t="str">
        <f aca="false">IF($C505="","",IFERROR(INDEX('Chart of Accounts'!$C$2:$C$57,MATCH($C505,'Chart of Accounts'!$A$2:$A$57,0)),""))</f>
        <v/>
      </c>
      <c r="I505" s="0" t="str">
        <f aca="false">IF($C505="","",IFERROR(INDEX('Chart of Accounts'!$B$2:$B$57,MATCH($C505,'Chart of Accounts'!$A$2:$A$57,0)),""))</f>
        <v/>
      </c>
    </row>
    <row r="506" customFormat="false" ht="15" hidden="false" customHeight="false" outlineLevel="0" collapsed="false">
      <c r="A506" s="22"/>
      <c r="B506" s="42"/>
      <c r="C506" s="22"/>
      <c r="D506" s="41"/>
      <c r="E506" s="41"/>
      <c r="F506" s="22"/>
      <c r="G506" s="43" t="str">
        <f aca="false">IF(AND($A506="",$C506="",$D506="",$E506=""),"",IF($A506="","Needs a JE #",IF(ROUND(SUMIF($A$2:$A$1001,$A506,$D$2:$D$1001)-SUMIF($A$2:$A$1001,$A506,$E$2:$E$1001),2)=0,"✓","Out of balance")))</f>
        <v/>
      </c>
      <c r="H506" s="0" t="str">
        <f aca="false">IF($C506="","",IFERROR(INDEX('Chart of Accounts'!$C$2:$C$57,MATCH($C506,'Chart of Accounts'!$A$2:$A$57,0)),""))</f>
        <v/>
      </c>
      <c r="I506" s="0" t="str">
        <f aca="false">IF($C506="","",IFERROR(INDEX('Chart of Accounts'!$B$2:$B$57,MATCH($C506,'Chart of Accounts'!$A$2:$A$57,0)),""))</f>
        <v/>
      </c>
    </row>
    <row r="507" customFormat="false" ht="15" hidden="false" customHeight="false" outlineLevel="0" collapsed="false">
      <c r="A507" s="22"/>
      <c r="B507" s="42"/>
      <c r="C507" s="22"/>
      <c r="D507" s="41"/>
      <c r="E507" s="41"/>
      <c r="F507" s="22"/>
      <c r="G507" s="43" t="str">
        <f aca="false">IF(AND($A507="",$C507="",$D507="",$E507=""),"",IF($A507="","Needs a JE #",IF(ROUND(SUMIF($A$2:$A$1001,$A507,$D$2:$D$1001)-SUMIF($A$2:$A$1001,$A507,$E$2:$E$1001),2)=0,"✓","Out of balance")))</f>
        <v/>
      </c>
      <c r="H507" s="0" t="str">
        <f aca="false">IF($C507="","",IFERROR(INDEX('Chart of Accounts'!$C$2:$C$57,MATCH($C507,'Chart of Accounts'!$A$2:$A$57,0)),""))</f>
        <v/>
      </c>
      <c r="I507" s="0" t="str">
        <f aca="false">IF($C507="","",IFERROR(INDEX('Chart of Accounts'!$B$2:$B$57,MATCH($C507,'Chart of Accounts'!$A$2:$A$57,0)),""))</f>
        <v/>
      </c>
    </row>
    <row r="508" customFormat="false" ht="15" hidden="false" customHeight="false" outlineLevel="0" collapsed="false">
      <c r="A508" s="22"/>
      <c r="B508" s="42"/>
      <c r="C508" s="22"/>
      <c r="D508" s="41"/>
      <c r="E508" s="41"/>
      <c r="F508" s="22"/>
      <c r="G508" s="43" t="str">
        <f aca="false">IF(AND($A508="",$C508="",$D508="",$E508=""),"",IF($A508="","Needs a JE #",IF(ROUND(SUMIF($A$2:$A$1001,$A508,$D$2:$D$1001)-SUMIF($A$2:$A$1001,$A508,$E$2:$E$1001),2)=0,"✓","Out of balance")))</f>
        <v/>
      </c>
      <c r="H508" s="0" t="str">
        <f aca="false">IF($C508="","",IFERROR(INDEX('Chart of Accounts'!$C$2:$C$57,MATCH($C508,'Chart of Accounts'!$A$2:$A$57,0)),""))</f>
        <v/>
      </c>
      <c r="I508" s="0" t="str">
        <f aca="false">IF($C508="","",IFERROR(INDEX('Chart of Accounts'!$B$2:$B$57,MATCH($C508,'Chart of Accounts'!$A$2:$A$57,0)),""))</f>
        <v/>
      </c>
    </row>
    <row r="509" customFormat="false" ht="15" hidden="false" customHeight="false" outlineLevel="0" collapsed="false">
      <c r="A509" s="22"/>
      <c r="B509" s="42"/>
      <c r="C509" s="22"/>
      <c r="D509" s="41"/>
      <c r="E509" s="41"/>
      <c r="F509" s="22"/>
      <c r="G509" s="43" t="str">
        <f aca="false">IF(AND($A509="",$C509="",$D509="",$E509=""),"",IF($A509="","Needs a JE #",IF(ROUND(SUMIF($A$2:$A$1001,$A509,$D$2:$D$1001)-SUMIF($A$2:$A$1001,$A509,$E$2:$E$1001),2)=0,"✓","Out of balance")))</f>
        <v/>
      </c>
      <c r="H509" s="0" t="str">
        <f aca="false">IF($C509="","",IFERROR(INDEX('Chart of Accounts'!$C$2:$C$57,MATCH($C509,'Chart of Accounts'!$A$2:$A$57,0)),""))</f>
        <v/>
      </c>
      <c r="I509" s="0" t="str">
        <f aca="false">IF($C509="","",IFERROR(INDEX('Chart of Accounts'!$B$2:$B$57,MATCH($C509,'Chart of Accounts'!$A$2:$A$57,0)),""))</f>
        <v/>
      </c>
    </row>
    <row r="510" customFormat="false" ht="15" hidden="false" customHeight="false" outlineLevel="0" collapsed="false">
      <c r="A510" s="22"/>
      <c r="B510" s="42"/>
      <c r="C510" s="22"/>
      <c r="D510" s="41"/>
      <c r="E510" s="41"/>
      <c r="F510" s="22"/>
      <c r="G510" s="43" t="str">
        <f aca="false">IF(AND($A510="",$C510="",$D510="",$E510=""),"",IF($A510="","Needs a JE #",IF(ROUND(SUMIF($A$2:$A$1001,$A510,$D$2:$D$1001)-SUMIF($A$2:$A$1001,$A510,$E$2:$E$1001),2)=0,"✓","Out of balance")))</f>
        <v/>
      </c>
      <c r="H510" s="0" t="str">
        <f aca="false">IF($C510="","",IFERROR(INDEX('Chart of Accounts'!$C$2:$C$57,MATCH($C510,'Chart of Accounts'!$A$2:$A$57,0)),""))</f>
        <v/>
      </c>
      <c r="I510" s="0" t="str">
        <f aca="false">IF($C510="","",IFERROR(INDEX('Chart of Accounts'!$B$2:$B$57,MATCH($C510,'Chart of Accounts'!$A$2:$A$57,0)),""))</f>
        <v/>
      </c>
    </row>
    <row r="511" customFormat="false" ht="15" hidden="false" customHeight="false" outlineLevel="0" collapsed="false">
      <c r="A511" s="22"/>
      <c r="B511" s="42"/>
      <c r="C511" s="22"/>
      <c r="D511" s="41"/>
      <c r="E511" s="41"/>
      <c r="F511" s="22"/>
      <c r="G511" s="43" t="str">
        <f aca="false">IF(AND($A511="",$C511="",$D511="",$E511=""),"",IF($A511="","Needs a JE #",IF(ROUND(SUMIF($A$2:$A$1001,$A511,$D$2:$D$1001)-SUMIF($A$2:$A$1001,$A511,$E$2:$E$1001),2)=0,"✓","Out of balance")))</f>
        <v/>
      </c>
      <c r="H511" s="0" t="str">
        <f aca="false">IF($C511="","",IFERROR(INDEX('Chart of Accounts'!$C$2:$C$57,MATCH($C511,'Chart of Accounts'!$A$2:$A$57,0)),""))</f>
        <v/>
      </c>
      <c r="I511" s="0" t="str">
        <f aca="false">IF($C511="","",IFERROR(INDEX('Chart of Accounts'!$B$2:$B$57,MATCH($C511,'Chart of Accounts'!$A$2:$A$57,0)),""))</f>
        <v/>
      </c>
    </row>
    <row r="512" customFormat="false" ht="15" hidden="false" customHeight="false" outlineLevel="0" collapsed="false">
      <c r="A512" s="22"/>
      <c r="B512" s="42"/>
      <c r="C512" s="22"/>
      <c r="D512" s="41"/>
      <c r="E512" s="41"/>
      <c r="F512" s="22"/>
      <c r="G512" s="43" t="str">
        <f aca="false">IF(AND($A512="",$C512="",$D512="",$E512=""),"",IF($A512="","Needs a JE #",IF(ROUND(SUMIF($A$2:$A$1001,$A512,$D$2:$D$1001)-SUMIF($A$2:$A$1001,$A512,$E$2:$E$1001),2)=0,"✓","Out of balance")))</f>
        <v/>
      </c>
      <c r="H512" s="0" t="str">
        <f aca="false">IF($C512="","",IFERROR(INDEX('Chart of Accounts'!$C$2:$C$57,MATCH($C512,'Chart of Accounts'!$A$2:$A$57,0)),""))</f>
        <v/>
      </c>
      <c r="I512" s="0" t="str">
        <f aca="false">IF($C512="","",IFERROR(INDEX('Chart of Accounts'!$B$2:$B$57,MATCH($C512,'Chart of Accounts'!$A$2:$A$57,0)),""))</f>
        <v/>
      </c>
    </row>
    <row r="513" customFormat="false" ht="15" hidden="false" customHeight="false" outlineLevel="0" collapsed="false">
      <c r="A513" s="22"/>
      <c r="B513" s="42"/>
      <c r="C513" s="22"/>
      <c r="D513" s="41"/>
      <c r="E513" s="41"/>
      <c r="F513" s="22"/>
      <c r="G513" s="43" t="str">
        <f aca="false">IF(AND($A513="",$C513="",$D513="",$E513=""),"",IF($A513="","Needs a JE #",IF(ROUND(SUMIF($A$2:$A$1001,$A513,$D$2:$D$1001)-SUMIF($A$2:$A$1001,$A513,$E$2:$E$1001),2)=0,"✓","Out of balance")))</f>
        <v/>
      </c>
      <c r="H513" s="0" t="str">
        <f aca="false">IF($C513="","",IFERROR(INDEX('Chart of Accounts'!$C$2:$C$57,MATCH($C513,'Chart of Accounts'!$A$2:$A$57,0)),""))</f>
        <v/>
      </c>
      <c r="I513" s="0" t="str">
        <f aca="false">IF($C513="","",IFERROR(INDEX('Chart of Accounts'!$B$2:$B$57,MATCH($C513,'Chart of Accounts'!$A$2:$A$57,0)),""))</f>
        <v/>
      </c>
    </row>
    <row r="514" customFormat="false" ht="15" hidden="false" customHeight="false" outlineLevel="0" collapsed="false">
      <c r="A514" s="22"/>
      <c r="B514" s="42"/>
      <c r="C514" s="22"/>
      <c r="D514" s="41"/>
      <c r="E514" s="41"/>
      <c r="F514" s="22"/>
      <c r="G514" s="43" t="str">
        <f aca="false">IF(AND($A514="",$C514="",$D514="",$E514=""),"",IF($A514="","Needs a JE #",IF(ROUND(SUMIF($A$2:$A$1001,$A514,$D$2:$D$1001)-SUMIF($A$2:$A$1001,$A514,$E$2:$E$1001),2)=0,"✓","Out of balance")))</f>
        <v/>
      </c>
      <c r="H514" s="0" t="str">
        <f aca="false">IF($C514="","",IFERROR(INDEX('Chart of Accounts'!$C$2:$C$57,MATCH($C514,'Chart of Accounts'!$A$2:$A$57,0)),""))</f>
        <v/>
      </c>
      <c r="I514" s="0" t="str">
        <f aca="false">IF($C514="","",IFERROR(INDEX('Chart of Accounts'!$B$2:$B$57,MATCH($C514,'Chart of Accounts'!$A$2:$A$57,0)),""))</f>
        <v/>
      </c>
    </row>
    <row r="515" customFormat="false" ht="15" hidden="false" customHeight="false" outlineLevel="0" collapsed="false">
      <c r="A515" s="22"/>
      <c r="B515" s="42"/>
      <c r="C515" s="22"/>
      <c r="D515" s="41"/>
      <c r="E515" s="41"/>
      <c r="F515" s="22"/>
      <c r="G515" s="43" t="str">
        <f aca="false">IF(AND($A515="",$C515="",$D515="",$E515=""),"",IF($A515="","Needs a JE #",IF(ROUND(SUMIF($A$2:$A$1001,$A515,$D$2:$D$1001)-SUMIF($A$2:$A$1001,$A515,$E$2:$E$1001),2)=0,"✓","Out of balance")))</f>
        <v/>
      </c>
      <c r="H515" s="0" t="str">
        <f aca="false">IF($C515="","",IFERROR(INDEX('Chart of Accounts'!$C$2:$C$57,MATCH($C515,'Chart of Accounts'!$A$2:$A$57,0)),""))</f>
        <v/>
      </c>
      <c r="I515" s="0" t="str">
        <f aca="false">IF($C515="","",IFERROR(INDEX('Chart of Accounts'!$B$2:$B$57,MATCH($C515,'Chart of Accounts'!$A$2:$A$57,0)),""))</f>
        <v/>
      </c>
    </row>
    <row r="516" customFormat="false" ht="15" hidden="false" customHeight="false" outlineLevel="0" collapsed="false">
      <c r="A516" s="22"/>
      <c r="B516" s="42"/>
      <c r="C516" s="22"/>
      <c r="D516" s="41"/>
      <c r="E516" s="41"/>
      <c r="F516" s="22"/>
      <c r="G516" s="43" t="str">
        <f aca="false">IF(AND($A516="",$C516="",$D516="",$E516=""),"",IF($A516="","Needs a JE #",IF(ROUND(SUMIF($A$2:$A$1001,$A516,$D$2:$D$1001)-SUMIF($A$2:$A$1001,$A516,$E$2:$E$1001),2)=0,"✓","Out of balance")))</f>
        <v/>
      </c>
      <c r="H516" s="0" t="str">
        <f aca="false">IF($C516="","",IFERROR(INDEX('Chart of Accounts'!$C$2:$C$57,MATCH($C516,'Chart of Accounts'!$A$2:$A$57,0)),""))</f>
        <v/>
      </c>
      <c r="I516" s="0" t="str">
        <f aca="false">IF($C516="","",IFERROR(INDEX('Chart of Accounts'!$B$2:$B$57,MATCH($C516,'Chart of Accounts'!$A$2:$A$57,0)),""))</f>
        <v/>
      </c>
    </row>
    <row r="517" customFormat="false" ht="15" hidden="false" customHeight="false" outlineLevel="0" collapsed="false">
      <c r="A517" s="22"/>
      <c r="B517" s="42"/>
      <c r="C517" s="22"/>
      <c r="D517" s="41"/>
      <c r="E517" s="41"/>
      <c r="F517" s="22"/>
      <c r="G517" s="43" t="str">
        <f aca="false">IF(AND($A517="",$C517="",$D517="",$E517=""),"",IF($A517="","Needs a JE #",IF(ROUND(SUMIF($A$2:$A$1001,$A517,$D$2:$D$1001)-SUMIF($A$2:$A$1001,$A517,$E$2:$E$1001),2)=0,"✓","Out of balance")))</f>
        <v/>
      </c>
      <c r="H517" s="0" t="str">
        <f aca="false">IF($C517="","",IFERROR(INDEX('Chart of Accounts'!$C$2:$C$57,MATCH($C517,'Chart of Accounts'!$A$2:$A$57,0)),""))</f>
        <v/>
      </c>
      <c r="I517" s="0" t="str">
        <f aca="false">IF($C517="","",IFERROR(INDEX('Chart of Accounts'!$B$2:$B$57,MATCH($C517,'Chart of Accounts'!$A$2:$A$57,0)),""))</f>
        <v/>
      </c>
    </row>
    <row r="518" customFormat="false" ht="15" hidden="false" customHeight="false" outlineLevel="0" collapsed="false">
      <c r="A518" s="22"/>
      <c r="B518" s="42"/>
      <c r="C518" s="22"/>
      <c r="D518" s="41"/>
      <c r="E518" s="41"/>
      <c r="F518" s="22"/>
      <c r="G518" s="43" t="str">
        <f aca="false">IF(AND($A518="",$C518="",$D518="",$E518=""),"",IF($A518="","Needs a JE #",IF(ROUND(SUMIF($A$2:$A$1001,$A518,$D$2:$D$1001)-SUMIF($A$2:$A$1001,$A518,$E$2:$E$1001),2)=0,"✓","Out of balance")))</f>
        <v/>
      </c>
      <c r="H518" s="0" t="str">
        <f aca="false">IF($C518="","",IFERROR(INDEX('Chart of Accounts'!$C$2:$C$57,MATCH($C518,'Chart of Accounts'!$A$2:$A$57,0)),""))</f>
        <v/>
      </c>
      <c r="I518" s="0" t="str">
        <f aca="false">IF($C518="","",IFERROR(INDEX('Chart of Accounts'!$B$2:$B$57,MATCH($C518,'Chart of Accounts'!$A$2:$A$57,0)),""))</f>
        <v/>
      </c>
    </row>
    <row r="519" customFormat="false" ht="15" hidden="false" customHeight="false" outlineLevel="0" collapsed="false">
      <c r="A519" s="22"/>
      <c r="B519" s="42"/>
      <c r="C519" s="22"/>
      <c r="D519" s="41"/>
      <c r="E519" s="41"/>
      <c r="F519" s="22"/>
      <c r="G519" s="43" t="str">
        <f aca="false">IF(AND($A519="",$C519="",$D519="",$E519=""),"",IF($A519="","Needs a JE #",IF(ROUND(SUMIF($A$2:$A$1001,$A519,$D$2:$D$1001)-SUMIF($A$2:$A$1001,$A519,$E$2:$E$1001),2)=0,"✓","Out of balance")))</f>
        <v/>
      </c>
      <c r="H519" s="0" t="str">
        <f aca="false">IF($C519="","",IFERROR(INDEX('Chart of Accounts'!$C$2:$C$57,MATCH($C519,'Chart of Accounts'!$A$2:$A$57,0)),""))</f>
        <v/>
      </c>
      <c r="I519" s="0" t="str">
        <f aca="false">IF($C519="","",IFERROR(INDEX('Chart of Accounts'!$B$2:$B$57,MATCH($C519,'Chart of Accounts'!$A$2:$A$57,0)),""))</f>
        <v/>
      </c>
    </row>
    <row r="520" customFormat="false" ht="15" hidden="false" customHeight="false" outlineLevel="0" collapsed="false">
      <c r="A520" s="22"/>
      <c r="B520" s="42"/>
      <c r="C520" s="22"/>
      <c r="D520" s="41"/>
      <c r="E520" s="41"/>
      <c r="F520" s="22"/>
      <c r="G520" s="43" t="str">
        <f aca="false">IF(AND($A520="",$C520="",$D520="",$E520=""),"",IF($A520="","Needs a JE #",IF(ROUND(SUMIF($A$2:$A$1001,$A520,$D$2:$D$1001)-SUMIF($A$2:$A$1001,$A520,$E$2:$E$1001),2)=0,"✓","Out of balance")))</f>
        <v/>
      </c>
      <c r="H520" s="0" t="str">
        <f aca="false">IF($C520="","",IFERROR(INDEX('Chart of Accounts'!$C$2:$C$57,MATCH($C520,'Chart of Accounts'!$A$2:$A$57,0)),""))</f>
        <v/>
      </c>
      <c r="I520" s="0" t="str">
        <f aca="false">IF($C520="","",IFERROR(INDEX('Chart of Accounts'!$B$2:$B$57,MATCH($C520,'Chart of Accounts'!$A$2:$A$57,0)),""))</f>
        <v/>
      </c>
    </row>
    <row r="521" customFormat="false" ht="15" hidden="false" customHeight="false" outlineLevel="0" collapsed="false">
      <c r="A521" s="22"/>
      <c r="B521" s="42"/>
      <c r="C521" s="22"/>
      <c r="D521" s="41"/>
      <c r="E521" s="41"/>
      <c r="F521" s="22"/>
      <c r="G521" s="43" t="str">
        <f aca="false">IF(AND($A521="",$C521="",$D521="",$E521=""),"",IF($A521="","Needs a JE #",IF(ROUND(SUMIF($A$2:$A$1001,$A521,$D$2:$D$1001)-SUMIF($A$2:$A$1001,$A521,$E$2:$E$1001),2)=0,"✓","Out of balance")))</f>
        <v/>
      </c>
      <c r="H521" s="0" t="str">
        <f aca="false">IF($C521="","",IFERROR(INDEX('Chart of Accounts'!$C$2:$C$57,MATCH($C521,'Chart of Accounts'!$A$2:$A$57,0)),""))</f>
        <v/>
      </c>
      <c r="I521" s="0" t="str">
        <f aca="false">IF($C521="","",IFERROR(INDEX('Chart of Accounts'!$B$2:$B$57,MATCH($C521,'Chart of Accounts'!$A$2:$A$57,0)),""))</f>
        <v/>
      </c>
    </row>
    <row r="522" customFormat="false" ht="15" hidden="false" customHeight="false" outlineLevel="0" collapsed="false">
      <c r="A522" s="22"/>
      <c r="B522" s="42"/>
      <c r="C522" s="22"/>
      <c r="D522" s="41"/>
      <c r="E522" s="41"/>
      <c r="F522" s="22"/>
      <c r="G522" s="43" t="str">
        <f aca="false">IF(AND($A522="",$C522="",$D522="",$E522=""),"",IF($A522="","Needs a JE #",IF(ROUND(SUMIF($A$2:$A$1001,$A522,$D$2:$D$1001)-SUMIF($A$2:$A$1001,$A522,$E$2:$E$1001),2)=0,"✓","Out of balance")))</f>
        <v/>
      </c>
      <c r="H522" s="0" t="str">
        <f aca="false">IF($C522="","",IFERROR(INDEX('Chart of Accounts'!$C$2:$C$57,MATCH($C522,'Chart of Accounts'!$A$2:$A$57,0)),""))</f>
        <v/>
      </c>
      <c r="I522" s="0" t="str">
        <f aca="false">IF($C522="","",IFERROR(INDEX('Chart of Accounts'!$B$2:$B$57,MATCH($C522,'Chart of Accounts'!$A$2:$A$57,0)),""))</f>
        <v/>
      </c>
    </row>
    <row r="523" customFormat="false" ht="15" hidden="false" customHeight="false" outlineLevel="0" collapsed="false">
      <c r="A523" s="22"/>
      <c r="B523" s="42"/>
      <c r="C523" s="22"/>
      <c r="D523" s="41"/>
      <c r="E523" s="41"/>
      <c r="F523" s="22"/>
      <c r="G523" s="43" t="str">
        <f aca="false">IF(AND($A523="",$C523="",$D523="",$E523=""),"",IF($A523="","Needs a JE #",IF(ROUND(SUMIF($A$2:$A$1001,$A523,$D$2:$D$1001)-SUMIF($A$2:$A$1001,$A523,$E$2:$E$1001),2)=0,"✓","Out of balance")))</f>
        <v/>
      </c>
      <c r="H523" s="0" t="str">
        <f aca="false">IF($C523="","",IFERROR(INDEX('Chart of Accounts'!$C$2:$C$57,MATCH($C523,'Chart of Accounts'!$A$2:$A$57,0)),""))</f>
        <v/>
      </c>
      <c r="I523" s="0" t="str">
        <f aca="false">IF($C523="","",IFERROR(INDEX('Chart of Accounts'!$B$2:$B$57,MATCH($C523,'Chart of Accounts'!$A$2:$A$57,0)),""))</f>
        <v/>
      </c>
    </row>
    <row r="524" customFormat="false" ht="15" hidden="false" customHeight="false" outlineLevel="0" collapsed="false">
      <c r="A524" s="22"/>
      <c r="B524" s="42"/>
      <c r="C524" s="22"/>
      <c r="D524" s="41"/>
      <c r="E524" s="41"/>
      <c r="F524" s="22"/>
      <c r="G524" s="43" t="str">
        <f aca="false">IF(AND($A524="",$C524="",$D524="",$E524=""),"",IF($A524="","Needs a JE #",IF(ROUND(SUMIF($A$2:$A$1001,$A524,$D$2:$D$1001)-SUMIF($A$2:$A$1001,$A524,$E$2:$E$1001),2)=0,"✓","Out of balance")))</f>
        <v/>
      </c>
      <c r="H524" s="0" t="str">
        <f aca="false">IF($C524="","",IFERROR(INDEX('Chart of Accounts'!$C$2:$C$57,MATCH($C524,'Chart of Accounts'!$A$2:$A$57,0)),""))</f>
        <v/>
      </c>
      <c r="I524" s="0" t="str">
        <f aca="false">IF($C524="","",IFERROR(INDEX('Chart of Accounts'!$B$2:$B$57,MATCH($C524,'Chart of Accounts'!$A$2:$A$57,0)),""))</f>
        <v/>
      </c>
    </row>
    <row r="525" customFormat="false" ht="15" hidden="false" customHeight="false" outlineLevel="0" collapsed="false">
      <c r="A525" s="22"/>
      <c r="B525" s="42"/>
      <c r="C525" s="22"/>
      <c r="D525" s="41"/>
      <c r="E525" s="41"/>
      <c r="F525" s="22"/>
      <c r="G525" s="43" t="str">
        <f aca="false">IF(AND($A525="",$C525="",$D525="",$E525=""),"",IF($A525="","Needs a JE #",IF(ROUND(SUMIF($A$2:$A$1001,$A525,$D$2:$D$1001)-SUMIF($A$2:$A$1001,$A525,$E$2:$E$1001),2)=0,"✓","Out of balance")))</f>
        <v/>
      </c>
      <c r="H525" s="0" t="str">
        <f aca="false">IF($C525="","",IFERROR(INDEX('Chart of Accounts'!$C$2:$C$57,MATCH($C525,'Chart of Accounts'!$A$2:$A$57,0)),""))</f>
        <v/>
      </c>
      <c r="I525" s="0" t="str">
        <f aca="false">IF($C525="","",IFERROR(INDEX('Chart of Accounts'!$B$2:$B$57,MATCH($C525,'Chart of Accounts'!$A$2:$A$57,0)),""))</f>
        <v/>
      </c>
    </row>
    <row r="526" customFormat="false" ht="15" hidden="false" customHeight="false" outlineLevel="0" collapsed="false">
      <c r="A526" s="22"/>
      <c r="B526" s="42"/>
      <c r="C526" s="22"/>
      <c r="D526" s="41"/>
      <c r="E526" s="41"/>
      <c r="F526" s="22"/>
      <c r="G526" s="43" t="str">
        <f aca="false">IF(AND($A526="",$C526="",$D526="",$E526=""),"",IF($A526="","Needs a JE #",IF(ROUND(SUMIF($A$2:$A$1001,$A526,$D$2:$D$1001)-SUMIF($A$2:$A$1001,$A526,$E$2:$E$1001),2)=0,"✓","Out of balance")))</f>
        <v/>
      </c>
      <c r="H526" s="0" t="str">
        <f aca="false">IF($C526="","",IFERROR(INDEX('Chart of Accounts'!$C$2:$C$57,MATCH($C526,'Chart of Accounts'!$A$2:$A$57,0)),""))</f>
        <v/>
      </c>
      <c r="I526" s="0" t="str">
        <f aca="false">IF($C526="","",IFERROR(INDEX('Chart of Accounts'!$B$2:$B$57,MATCH($C526,'Chart of Accounts'!$A$2:$A$57,0)),""))</f>
        <v/>
      </c>
    </row>
    <row r="527" customFormat="false" ht="15" hidden="false" customHeight="false" outlineLevel="0" collapsed="false">
      <c r="A527" s="22"/>
      <c r="B527" s="42"/>
      <c r="C527" s="22"/>
      <c r="D527" s="41"/>
      <c r="E527" s="41"/>
      <c r="F527" s="22"/>
      <c r="G527" s="43" t="str">
        <f aca="false">IF(AND($A527="",$C527="",$D527="",$E527=""),"",IF($A527="","Needs a JE #",IF(ROUND(SUMIF($A$2:$A$1001,$A527,$D$2:$D$1001)-SUMIF($A$2:$A$1001,$A527,$E$2:$E$1001),2)=0,"✓","Out of balance")))</f>
        <v/>
      </c>
      <c r="H527" s="0" t="str">
        <f aca="false">IF($C527="","",IFERROR(INDEX('Chart of Accounts'!$C$2:$C$57,MATCH($C527,'Chart of Accounts'!$A$2:$A$57,0)),""))</f>
        <v/>
      </c>
      <c r="I527" s="0" t="str">
        <f aca="false">IF($C527="","",IFERROR(INDEX('Chart of Accounts'!$B$2:$B$57,MATCH($C527,'Chart of Accounts'!$A$2:$A$57,0)),""))</f>
        <v/>
      </c>
    </row>
    <row r="528" customFormat="false" ht="15" hidden="false" customHeight="false" outlineLevel="0" collapsed="false">
      <c r="A528" s="22"/>
      <c r="B528" s="42"/>
      <c r="C528" s="22"/>
      <c r="D528" s="41"/>
      <c r="E528" s="41"/>
      <c r="F528" s="22"/>
      <c r="G528" s="43" t="str">
        <f aca="false">IF(AND($A528="",$C528="",$D528="",$E528=""),"",IF($A528="","Needs a JE #",IF(ROUND(SUMIF($A$2:$A$1001,$A528,$D$2:$D$1001)-SUMIF($A$2:$A$1001,$A528,$E$2:$E$1001),2)=0,"✓","Out of balance")))</f>
        <v/>
      </c>
      <c r="H528" s="0" t="str">
        <f aca="false">IF($C528="","",IFERROR(INDEX('Chart of Accounts'!$C$2:$C$57,MATCH($C528,'Chart of Accounts'!$A$2:$A$57,0)),""))</f>
        <v/>
      </c>
      <c r="I528" s="0" t="str">
        <f aca="false">IF($C528="","",IFERROR(INDEX('Chart of Accounts'!$B$2:$B$57,MATCH($C528,'Chart of Accounts'!$A$2:$A$57,0)),""))</f>
        <v/>
      </c>
    </row>
    <row r="529" customFormat="false" ht="15" hidden="false" customHeight="false" outlineLevel="0" collapsed="false">
      <c r="A529" s="22"/>
      <c r="B529" s="42"/>
      <c r="C529" s="22"/>
      <c r="D529" s="41"/>
      <c r="E529" s="41"/>
      <c r="F529" s="22"/>
      <c r="G529" s="43" t="str">
        <f aca="false">IF(AND($A529="",$C529="",$D529="",$E529=""),"",IF($A529="","Needs a JE #",IF(ROUND(SUMIF($A$2:$A$1001,$A529,$D$2:$D$1001)-SUMIF($A$2:$A$1001,$A529,$E$2:$E$1001),2)=0,"✓","Out of balance")))</f>
        <v/>
      </c>
      <c r="H529" s="0" t="str">
        <f aca="false">IF($C529="","",IFERROR(INDEX('Chart of Accounts'!$C$2:$C$57,MATCH($C529,'Chart of Accounts'!$A$2:$A$57,0)),""))</f>
        <v/>
      </c>
      <c r="I529" s="0" t="str">
        <f aca="false">IF($C529="","",IFERROR(INDEX('Chart of Accounts'!$B$2:$B$57,MATCH($C529,'Chart of Accounts'!$A$2:$A$57,0)),""))</f>
        <v/>
      </c>
    </row>
    <row r="530" customFormat="false" ht="15" hidden="false" customHeight="false" outlineLevel="0" collapsed="false">
      <c r="A530" s="22"/>
      <c r="B530" s="42"/>
      <c r="C530" s="22"/>
      <c r="D530" s="41"/>
      <c r="E530" s="41"/>
      <c r="F530" s="22"/>
      <c r="G530" s="43" t="str">
        <f aca="false">IF(AND($A530="",$C530="",$D530="",$E530=""),"",IF($A530="","Needs a JE #",IF(ROUND(SUMIF($A$2:$A$1001,$A530,$D$2:$D$1001)-SUMIF($A$2:$A$1001,$A530,$E$2:$E$1001),2)=0,"✓","Out of balance")))</f>
        <v/>
      </c>
      <c r="H530" s="0" t="str">
        <f aca="false">IF($C530="","",IFERROR(INDEX('Chart of Accounts'!$C$2:$C$57,MATCH($C530,'Chart of Accounts'!$A$2:$A$57,0)),""))</f>
        <v/>
      </c>
      <c r="I530" s="0" t="str">
        <f aca="false">IF($C530="","",IFERROR(INDEX('Chart of Accounts'!$B$2:$B$57,MATCH($C530,'Chart of Accounts'!$A$2:$A$57,0)),""))</f>
        <v/>
      </c>
    </row>
    <row r="531" customFormat="false" ht="15" hidden="false" customHeight="false" outlineLevel="0" collapsed="false">
      <c r="A531" s="22"/>
      <c r="B531" s="42"/>
      <c r="C531" s="22"/>
      <c r="D531" s="41"/>
      <c r="E531" s="41"/>
      <c r="F531" s="22"/>
      <c r="G531" s="43" t="str">
        <f aca="false">IF(AND($A531="",$C531="",$D531="",$E531=""),"",IF($A531="","Needs a JE #",IF(ROUND(SUMIF($A$2:$A$1001,$A531,$D$2:$D$1001)-SUMIF($A$2:$A$1001,$A531,$E$2:$E$1001),2)=0,"✓","Out of balance")))</f>
        <v/>
      </c>
      <c r="H531" s="0" t="str">
        <f aca="false">IF($C531="","",IFERROR(INDEX('Chart of Accounts'!$C$2:$C$57,MATCH($C531,'Chart of Accounts'!$A$2:$A$57,0)),""))</f>
        <v/>
      </c>
      <c r="I531" s="0" t="str">
        <f aca="false">IF($C531="","",IFERROR(INDEX('Chart of Accounts'!$B$2:$B$57,MATCH($C531,'Chart of Accounts'!$A$2:$A$57,0)),""))</f>
        <v/>
      </c>
    </row>
    <row r="532" customFormat="false" ht="15" hidden="false" customHeight="false" outlineLevel="0" collapsed="false">
      <c r="A532" s="22"/>
      <c r="B532" s="42"/>
      <c r="C532" s="22"/>
      <c r="D532" s="41"/>
      <c r="E532" s="41"/>
      <c r="F532" s="22"/>
      <c r="G532" s="43" t="str">
        <f aca="false">IF(AND($A532="",$C532="",$D532="",$E532=""),"",IF($A532="","Needs a JE #",IF(ROUND(SUMIF($A$2:$A$1001,$A532,$D$2:$D$1001)-SUMIF($A$2:$A$1001,$A532,$E$2:$E$1001),2)=0,"✓","Out of balance")))</f>
        <v/>
      </c>
      <c r="H532" s="0" t="str">
        <f aca="false">IF($C532="","",IFERROR(INDEX('Chart of Accounts'!$C$2:$C$57,MATCH($C532,'Chart of Accounts'!$A$2:$A$57,0)),""))</f>
        <v/>
      </c>
      <c r="I532" s="0" t="str">
        <f aca="false">IF($C532="","",IFERROR(INDEX('Chart of Accounts'!$B$2:$B$57,MATCH($C532,'Chart of Accounts'!$A$2:$A$57,0)),""))</f>
        <v/>
      </c>
    </row>
    <row r="533" customFormat="false" ht="15" hidden="false" customHeight="false" outlineLevel="0" collapsed="false">
      <c r="A533" s="22"/>
      <c r="B533" s="42"/>
      <c r="C533" s="22"/>
      <c r="D533" s="41"/>
      <c r="E533" s="41"/>
      <c r="F533" s="22"/>
      <c r="G533" s="43" t="str">
        <f aca="false">IF(AND($A533="",$C533="",$D533="",$E533=""),"",IF($A533="","Needs a JE #",IF(ROUND(SUMIF($A$2:$A$1001,$A533,$D$2:$D$1001)-SUMIF($A$2:$A$1001,$A533,$E$2:$E$1001),2)=0,"✓","Out of balance")))</f>
        <v/>
      </c>
      <c r="H533" s="0" t="str">
        <f aca="false">IF($C533="","",IFERROR(INDEX('Chart of Accounts'!$C$2:$C$57,MATCH($C533,'Chart of Accounts'!$A$2:$A$57,0)),""))</f>
        <v/>
      </c>
      <c r="I533" s="0" t="str">
        <f aca="false">IF($C533="","",IFERROR(INDEX('Chart of Accounts'!$B$2:$B$57,MATCH($C533,'Chart of Accounts'!$A$2:$A$57,0)),""))</f>
        <v/>
      </c>
    </row>
    <row r="534" customFormat="false" ht="15" hidden="false" customHeight="false" outlineLevel="0" collapsed="false">
      <c r="A534" s="22"/>
      <c r="B534" s="42"/>
      <c r="C534" s="22"/>
      <c r="D534" s="41"/>
      <c r="E534" s="41"/>
      <c r="F534" s="22"/>
      <c r="G534" s="43" t="str">
        <f aca="false">IF(AND($A534="",$C534="",$D534="",$E534=""),"",IF($A534="","Needs a JE #",IF(ROUND(SUMIF($A$2:$A$1001,$A534,$D$2:$D$1001)-SUMIF($A$2:$A$1001,$A534,$E$2:$E$1001),2)=0,"✓","Out of balance")))</f>
        <v/>
      </c>
      <c r="H534" s="0" t="str">
        <f aca="false">IF($C534="","",IFERROR(INDEX('Chart of Accounts'!$C$2:$C$57,MATCH($C534,'Chart of Accounts'!$A$2:$A$57,0)),""))</f>
        <v/>
      </c>
      <c r="I534" s="0" t="str">
        <f aca="false">IF($C534="","",IFERROR(INDEX('Chart of Accounts'!$B$2:$B$57,MATCH($C534,'Chart of Accounts'!$A$2:$A$57,0)),""))</f>
        <v/>
      </c>
    </row>
    <row r="535" customFormat="false" ht="15" hidden="false" customHeight="false" outlineLevel="0" collapsed="false">
      <c r="A535" s="22"/>
      <c r="B535" s="42"/>
      <c r="C535" s="22"/>
      <c r="D535" s="41"/>
      <c r="E535" s="41"/>
      <c r="F535" s="22"/>
      <c r="G535" s="43" t="str">
        <f aca="false">IF(AND($A535="",$C535="",$D535="",$E535=""),"",IF($A535="","Needs a JE #",IF(ROUND(SUMIF($A$2:$A$1001,$A535,$D$2:$D$1001)-SUMIF($A$2:$A$1001,$A535,$E$2:$E$1001),2)=0,"✓","Out of balance")))</f>
        <v/>
      </c>
      <c r="H535" s="0" t="str">
        <f aca="false">IF($C535="","",IFERROR(INDEX('Chart of Accounts'!$C$2:$C$57,MATCH($C535,'Chart of Accounts'!$A$2:$A$57,0)),""))</f>
        <v/>
      </c>
      <c r="I535" s="0" t="str">
        <f aca="false">IF($C535="","",IFERROR(INDEX('Chart of Accounts'!$B$2:$B$57,MATCH($C535,'Chart of Accounts'!$A$2:$A$57,0)),""))</f>
        <v/>
      </c>
    </row>
    <row r="536" customFormat="false" ht="15" hidden="false" customHeight="false" outlineLevel="0" collapsed="false">
      <c r="A536" s="22"/>
      <c r="B536" s="42"/>
      <c r="C536" s="22"/>
      <c r="D536" s="41"/>
      <c r="E536" s="41"/>
      <c r="F536" s="22"/>
      <c r="G536" s="43" t="str">
        <f aca="false">IF(AND($A536="",$C536="",$D536="",$E536=""),"",IF($A536="","Needs a JE #",IF(ROUND(SUMIF($A$2:$A$1001,$A536,$D$2:$D$1001)-SUMIF($A$2:$A$1001,$A536,$E$2:$E$1001),2)=0,"✓","Out of balance")))</f>
        <v/>
      </c>
      <c r="H536" s="0" t="str">
        <f aca="false">IF($C536="","",IFERROR(INDEX('Chart of Accounts'!$C$2:$C$57,MATCH($C536,'Chart of Accounts'!$A$2:$A$57,0)),""))</f>
        <v/>
      </c>
      <c r="I536" s="0" t="str">
        <f aca="false">IF($C536="","",IFERROR(INDEX('Chart of Accounts'!$B$2:$B$57,MATCH($C536,'Chart of Accounts'!$A$2:$A$57,0)),""))</f>
        <v/>
      </c>
    </row>
    <row r="537" customFormat="false" ht="15" hidden="false" customHeight="false" outlineLevel="0" collapsed="false">
      <c r="A537" s="22"/>
      <c r="B537" s="42"/>
      <c r="C537" s="22"/>
      <c r="D537" s="41"/>
      <c r="E537" s="41"/>
      <c r="F537" s="22"/>
      <c r="G537" s="43" t="str">
        <f aca="false">IF(AND($A537="",$C537="",$D537="",$E537=""),"",IF($A537="","Needs a JE #",IF(ROUND(SUMIF($A$2:$A$1001,$A537,$D$2:$D$1001)-SUMIF($A$2:$A$1001,$A537,$E$2:$E$1001),2)=0,"✓","Out of balance")))</f>
        <v/>
      </c>
      <c r="H537" s="0" t="str">
        <f aca="false">IF($C537="","",IFERROR(INDEX('Chart of Accounts'!$C$2:$C$57,MATCH($C537,'Chart of Accounts'!$A$2:$A$57,0)),""))</f>
        <v/>
      </c>
      <c r="I537" s="0" t="str">
        <f aca="false">IF($C537="","",IFERROR(INDEX('Chart of Accounts'!$B$2:$B$57,MATCH($C537,'Chart of Accounts'!$A$2:$A$57,0)),""))</f>
        <v/>
      </c>
    </row>
    <row r="538" customFormat="false" ht="15" hidden="false" customHeight="false" outlineLevel="0" collapsed="false">
      <c r="A538" s="22"/>
      <c r="B538" s="42"/>
      <c r="C538" s="22"/>
      <c r="D538" s="41"/>
      <c r="E538" s="41"/>
      <c r="F538" s="22"/>
      <c r="G538" s="43" t="str">
        <f aca="false">IF(AND($A538="",$C538="",$D538="",$E538=""),"",IF($A538="","Needs a JE #",IF(ROUND(SUMIF($A$2:$A$1001,$A538,$D$2:$D$1001)-SUMIF($A$2:$A$1001,$A538,$E$2:$E$1001),2)=0,"✓","Out of balance")))</f>
        <v/>
      </c>
      <c r="H538" s="0" t="str">
        <f aca="false">IF($C538="","",IFERROR(INDEX('Chart of Accounts'!$C$2:$C$57,MATCH($C538,'Chart of Accounts'!$A$2:$A$57,0)),""))</f>
        <v/>
      </c>
      <c r="I538" s="0" t="str">
        <f aca="false">IF($C538="","",IFERROR(INDEX('Chart of Accounts'!$B$2:$B$57,MATCH($C538,'Chart of Accounts'!$A$2:$A$57,0)),""))</f>
        <v/>
      </c>
    </row>
    <row r="539" customFormat="false" ht="15" hidden="false" customHeight="false" outlineLevel="0" collapsed="false">
      <c r="A539" s="22"/>
      <c r="B539" s="42"/>
      <c r="C539" s="22"/>
      <c r="D539" s="41"/>
      <c r="E539" s="41"/>
      <c r="F539" s="22"/>
      <c r="G539" s="43" t="str">
        <f aca="false">IF(AND($A539="",$C539="",$D539="",$E539=""),"",IF($A539="","Needs a JE #",IF(ROUND(SUMIF($A$2:$A$1001,$A539,$D$2:$D$1001)-SUMIF($A$2:$A$1001,$A539,$E$2:$E$1001),2)=0,"✓","Out of balance")))</f>
        <v/>
      </c>
      <c r="H539" s="0" t="str">
        <f aca="false">IF($C539="","",IFERROR(INDEX('Chart of Accounts'!$C$2:$C$57,MATCH($C539,'Chart of Accounts'!$A$2:$A$57,0)),""))</f>
        <v/>
      </c>
      <c r="I539" s="0" t="str">
        <f aca="false">IF($C539="","",IFERROR(INDEX('Chart of Accounts'!$B$2:$B$57,MATCH($C539,'Chart of Accounts'!$A$2:$A$57,0)),""))</f>
        <v/>
      </c>
    </row>
    <row r="540" customFormat="false" ht="15" hidden="false" customHeight="false" outlineLevel="0" collapsed="false">
      <c r="A540" s="22"/>
      <c r="B540" s="42"/>
      <c r="C540" s="22"/>
      <c r="D540" s="41"/>
      <c r="E540" s="41"/>
      <c r="F540" s="22"/>
      <c r="G540" s="43" t="str">
        <f aca="false">IF(AND($A540="",$C540="",$D540="",$E540=""),"",IF($A540="","Needs a JE #",IF(ROUND(SUMIF($A$2:$A$1001,$A540,$D$2:$D$1001)-SUMIF($A$2:$A$1001,$A540,$E$2:$E$1001),2)=0,"✓","Out of balance")))</f>
        <v/>
      </c>
      <c r="H540" s="0" t="str">
        <f aca="false">IF($C540="","",IFERROR(INDEX('Chart of Accounts'!$C$2:$C$57,MATCH($C540,'Chart of Accounts'!$A$2:$A$57,0)),""))</f>
        <v/>
      </c>
      <c r="I540" s="0" t="str">
        <f aca="false">IF($C540="","",IFERROR(INDEX('Chart of Accounts'!$B$2:$B$57,MATCH($C540,'Chart of Accounts'!$A$2:$A$57,0)),""))</f>
        <v/>
      </c>
    </row>
    <row r="541" customFormat="false" ht="15" hidden="false" customHeight="false" outlineLevel="0" collapsed="false">
      <c r="A541" s="22"/>
      <c r="B541" s="42"/>
      <c r="C541" s="22"/>
      <c r="D541" s="41"/>
      <c r="E541" s="41"/>
      <c r="F541" s="22"/>
      <c r="G541" s="43" t="str">
        <f aca="false">IF(AND($A541="",$C541="",$D541="",$E541=""),"",IF($A541="","Needs a JE #",IF(ROUND(SUMIF($A$2:$A$1001,$A541,$D$2:$D$1001)-SUMIF($A$2:$A$1001,$A541,$E$2:$E$1001),2)=0,"✓","Out of balance")))</f>
        <v/>
      </c>
      <c r="H541" s="0" t="str">
        <f aca="false">IF($C541="","",IFERROR(INDEX('Chart of Accounts'!$C$2:$C$57,MATCH($C541,'Chart of Accounts'!$A$2:$A$57,0)),""))</f>
        <v/>
      </c>
      <c r="I541" s="0" t="str">
        <f aca="false">IF($C541="","",IFERROR(INDEX('Chart of Accounts'!$B$2:$B$57,MATCH($C541,'Chart of Accounts'!$A$2:$A$57,0)),""))</f>
        <v/>
      </c>
    </row>
    <row r="542" customFormat="false" ht="15" hidden="false" customHeight="false" outlineLevel="0" collapsed="false">
      <c r="A542" s="22"/>
      <c r="B542" s="42"/>
      <c r="C542" s="22"/>
      <c r="D542" s="41"/>
      <c r="E542" s="41"/>
      <c r="F542" s="22"/>
      <c r="G542" s="43" t="str">
        <f aca="false">IF(AND($A542="",$C542="",$D542="",$E542=""),"",IF($A542="","Needs a JE #",IF(ROUND(SUMIF($A$2:$A$1001,$A542,$D$2:$D$1001)-SUMIF($A$2:$A$1001,$A542,$E$2:$E$1001),2)=0,"✓","Out of balance")))</f>
        <v/>
      </c>
      <c r="H542" s="0" t="str">
        <f aca="false">IF($C542="","",IFERROR(INDEX('Chart of Accounts'!$C$2:$C$57,MATCH($C542,'Chart of Accounts'!$A$2:$A$57,0)),""))</f>
        <v/>
      </c>
      <c r="I542" s="0" t="str">
        <f aca="false">IF($C542="","",IFERROR(INDEX('Chart of Accounts'!$B$2:$B$57,MATCH($C542,'Chart of Accounts'!$A$2:$A$57,0)),""))</f>
        <v/>
      </c>
    </row>
    <row r="543" customFormat="false" ht="15" hidden="false" customHeight="false" outlineLevel="0" collapsed="false">
      <c r="A543" s="22"/>
      <c r="B543" s="42"/>
      <c r="C543" s="22"/>
      <c r="D543" s="41"/>
      <c r="E543" s="41"/>
      <c r="F543" s="22"/>
      <c r="G543" s="43" t="str">
        <f aca="false">IF(AND($A543="",$C543="",$D543="",$E543=""),"",IF($A543="","Needs a JE #",IF(ROUND(SUMIF($A$2:$A$1001,$A543,$D$2:$D$1001)-SUMIF($A$2:$A$1001,$A543,$E$2:$E$1001),2)=0,"✓","Out of balance")))</f>
        <v/>
      </c>
      <c r="H543" s="0" t="str">
        <f aca="false">IF($C543="","",IFERROR(INDEX('Chart of Accounts'!$C$2:$C$57,MATCH($C543,'Chart of Accounts'!$A$2:$A$57,0)),""))</f>
        <v/>
      </c>
      <c r="I543" s="0" t="str">
        <f aca="false">IF($C543="","",IFERROR(INDEX('Chart of Accounts'!$B$2:$B$57,MATCH($C543,'Chart of Accounts'!$A$2:$A$57,0)),""))</f>
        <v/>
      </c>
    </row>
    <row r="544" customFormat="false" ht="15" hidden="false" customHeight="false" outlineLevel="0" collapsed="false">
      <c r="A544" s="22"/>
      <c r="B544" s="42"/>
      <c r="C544" s="22"/>
      <c r="D544" s="41"/>
      <c r="E544" s="41"/>
      <c r="F544" s="22"/>
      <c r="G544" s="43" t="str">
        <f aca="false">IF(AND($A544="",$C544="",$D544="",$E544=""),"",IF($A544="","Needs a JE #",IF(ROUND(SUMIF($A$2:$A$1001,$A544,$D$2:$D$1001)-SUMIF($A$2:$A$1001,$A544,$E$2:$E$1001),2)=0,"✓","Out of balance")))</f>
        <v/>
      </c>
      <c r="H544" s="0" t="str">
        <f aca="false">IF($C544="","",IFERROR(INDEX('Chart of Accounts'!$C$2:$C$57,MATCH($C544,'Chart of Accounts'!$A$2:$A$57,0)),""))</f>
        <v/>
      </c>
      <c r="I544" s="0" t="str">
        <f aca="false">IF($C544="","",IFERROR(INDEX('Chart of Accounts'!$B$2:$B$57,MATCH($C544,'Chart of Accounts'!$A$2:$A$57,0)),""))</f>
        <v/>
      </c>
    </row>
    <row r="545" customFormat="false" ht="15" hidden="false" customHeight="false" outlineLevel="0" collapsed="false">
      <c r="A545" s="22"/>
      <c r="B545" s="42"/>
      <c r="C545" s="22"/>
      <c r="D545" s="41"/>
      <c r="E545" s="41"/>
      <c r="F545" s="22"/>
      <c r="G545" s="43" t="str">
        <f aca="false">IF(AND($A545="",$C545="",$D545="",$E545=""),"",IF($A545="","Needs a JE #",IF(ROUND(SUMIF($A$2:$A$1001,$A545,$D$2:$D$1001)-SUMIF($A$2:$A$1001,$A545,$E$2:$E$1001),2)=0,"✓","Out of balance")))</f>
        <v/>
      </c>
      <c r="H545" s="0" t="str">
        <f aca="false">IF($C545="","",IFERROR(INDEX('Chart of Accounts'!$C$2:$C$57,MATCH($C545,'Chart of Accounts'!$A$2:$A$57,0)),""))</f>
        <v/>
      </c>
      <c r="I545" s="0" t="str">
        <f aca="false">IF($C545="","",IFERROR(INDEX('Chart of Accounts'!$B$2:$B$57,MATCH($C545,'Chart of Accounts'!$A$2:$A$57,0)),""))</f>
        <v/>
      </c>
    </row>
    <row r="546" customFormat="false" ht="15" hidden="false" customHeight="false" outlineLevel="0" collapsed="false">
      <c r="A546" s="22"/>
      <c r="B546" s="42"/>
      <c r="C546" s="22"/>
      <c r="D546" s="41"/>
      <c r="E546" s="41"/>
      <c r="F546" s="22"/>
      <c r="G546" s="43" t="str">
        <f aca="false">IF(AND($A546="",$C546="",$D546="",$E546=""),"",IF($A546="","Needs a JE #",IF(ROUND(SUMIF($A$2:$A$1001,$A546,$D$2:$D$1001)-SUMIF($A$2:$A$1001,$A546,$E$2:$E$1001),2)=0,"✓","Out of balance")))</f>
        <v/>
      </c>
      <c r="H546" s="0" t="str">
        <f aca="false">IF($C546="","",IFERROR(INDEX('Chart of Accounts'!$C$2:$C$57,MATCH($C546,'Chart of Accounts'!$A$2:$A$57,0)),""))</f>
        <v/>
      </c>
      <c r="I546" s="0" t="str">
        <f aca="false">IF($C546="","",IFERROR(INDEX('Chart of Accounts'!$B$2:$B$57,MATCH($C546,'Chart of Accounts'!$A$2:$A$57,0)),""))</f>
        <v/>
      </c>
    </row>
    <row r="547" customFormat="false" ht="15" hidden="false" customHeight="false" outlineLevel="0" collapsed="false">
      <c r="A547" s="22"/>
      <c r="B547" s="42"/>
      <c r="C547" s="22"/>
      <c r="D547" s="41"/>
      <c r="E547" s="41"/>
      <c r="F547" s="22"/>
      <c r="G547" s="43" t="str">
        <f aca="false">IF(AND($A547="",$C547="",$D547="",$E547=""),"",IF($A547="","Needs a JE #",IF(ROUND(SUMIF($A$2:$A$1001,$A547,$D$2:$D$1001)-SUMIF($A$2:$A$1001,$A547,$E$2:$E$1001),2)=0,"✓","Out of balance")))</f>
        <v/>
      </c>
      <c r="H547" s="0" t="str">
        <f aca="false">IF($C547="","",IFERROR(INDEX('Chart of Accounts'!$C$2:$C$57,MATCH($C547,'Chart of Accounts'!$A$2:$A$57,0)),""))</f>
        <v/>
      </c>
      <c r="I547" s="0" t="str">
        <f aca="false">IF($C547="","",IFERROR(INDEX('Chart of Accounts'!$B$2:$B$57,MATCH($C547,'Chart of Accounts'!$A$2:$A$57,0)),""))</f>
        <v/>
      </c>
    </row>
    <row r="548" customFormat="false" ht="15" hidden="false" customHeight="false" outlineLevel="0" collapsed="false">
      <c r="A548" s="22"/>
      <c r="B548" s="42"/>
      <c r="C548" s="22"/>
      <c r="D548" s="41"/>
      <c r="E548" s="41"/>
      <c r="F548" s="22"/>
      <c r="G548" s="43" t="str">
        <f aca="false">IF(AND($A548="",$C548="",$D548="",$E548=""),"",IF($A548="","Needs a JE #",IF(ROUND(SUMIF($A$2:$A$1001,$A548,$D$2:$D$1001)-SUMIF($A$2:$A$1001,$A548,$E$2:$E$1001),2)=0,"✓","Out of balance")))</f>
        <v/>
      </c>
      <c r="H548" s="0" t="str">
        <f aca="false">IF($C548="","",IFERROR(INDEX('Chart of Accounts'!$C$2:$C$57,MATCH($C548,'Chart of Accounts'!$A$2:$A$57,0)),""))</f>
        <v/>
      </c>
      <c r="I548" s="0" t="str">
        <f aca="false">IF($C548="","",IFERROR(INDEX('Chart of Accounts'!$B$2:$B$57,MATCH($C548,'Chart of Accounts'!$A$2:$A$57,0)),""))</f>
        <v/>
      </c>
    </row>
    <row r="549" customFormat="false" ht="15" hidden="false" customHeight="false" outlineLevel="0" collapsed="false">
      <c r="A549" s="22"/>
      <c r="B549" s="42"/>
      <c r="C549" s="22"/>
      <c r="D549" s="41"/>
      <c r="E549" s="41"/>
      <c r="F549" s="22"/>
      <c r="G549" s="43" t="str">
        <f aca="false">IF(AND($A549="",$C549="",$D549="",$E549=""),"",IF($A549="","Needs a JE #",IF(ROUND(SUMIF($A$2:$A$1001,$A549,$D$2:$D$1001)-SUMIF($A$2:$A$1001,$A549,$E$2:$E$1001),2)=0,"✓","Out of balance")))</f>
        <v/>
      </c>
      <c r="H549" s="0" t="str">
        <f aca="false">IF($C549="","",IFERROR(INDEX('Chart of Accounts'!$C$2:$C$57,MATCH($C549,'Chart of Accounts'!$A$2:$A$57,0)),""))</f>
        <v/>
      </c>
      <c r="I549" s="0" t="str">
        <f aca="false">IF($C549="","",IFERROR(INDEX('Chart of Accounts'!$B$2:$B$57,MATCH($C549,'Chart of Accounts'!$A$2:$A$57,0)),""))</f>
        <v/>
      </c>
    </row>
    <row r="550" customFormat="false" ht="15" hidden="false" customHeight="false" outlineLevel="0" collapsed="false">
      <c r="A550" s="22"/>
      <c r="B550" s="42"/>
      <c r="C550" s="22"/>
      <c r="D550" s="41"/>
      <c r="E550" s="41"/>
      <c r="F550" s="22"/>
      <c r="G550" s="43" t="str">
        <f aca="false">IF(AND($A550="",$C550="",$D550="",$E550=""),"",IF($A550="","Needs a JE #",IF(ROUND(SUMIF($A$2:$A$1001,$A550,$D$2:$D$1001)-SUMIF($A$2:$A$1001,$A550,$E$2:$E$1001),2)=0,"✓","Out of balance")))</f>
        <v/>
      </c>
      <c r="H550" s="0" t="str">
        <f aca="false">IF($C550="","",IFERROR(INDEX('Chart of Accounts'!$C$2:$C$57,MATCH($C550,'Chart of Accounts'!$A$2:$A$57,0)),""))</f>
        <v/>
      </c>
      <c r="I550" s="0" t="str">
        <f aca="false">IF($C550="","",IFERROR(INDEX('Chart of Accounts'!$B$2:$B$57,MATCH($C550,'Chart of Accounts'!$A$2:$A$57,0)),""))</f>
        <v/>
      </c>
    </row>
    <row r="551" customFormat="false" ht="15" hidden="false" customHeight="false" outlineLevel="0" collapsed="false">
      <c r="A551" s="22"/>
      <c r="B551" s="42"/>
      <c r="C551" s="22"/>
      <c r="D551" s="41"/>
      <c r="E551" s="41"/>
      <c r="F551" s="22"/>
      <c r="G551" s="43" t="str">
        <f aca="false">IF(AND($A551="",$C551="",$D551="",$E551=""),"",IF($A551="","Needs a JE #",IF(ROUND(SUMIF($A$2:$A$1001,$A551,$D$2:$D$1001)-SUMIF($A$2:$A$1001,$A551,$E$2:$E$1001),2)=0,"✓","Out of balance")))</f>
        <v/>
      </c>
      <c r="H551" s="0" t="str">
        <f aca="false">IF($C551="","",IFERROR(INDEX('Chart of Accounts'!$C$2:$C$57,MATCH($C551,'Chart of Accounts'!$A$2:$A$57,0)),""))</f>
        <v/>
      </c>
      <c r="I551" s="0" t="str">
        <f aca="false">IF($C551="","",IFERROR(INDEX('Chart of Accounts'!$B$2:$B$57,MATCH($C551,'Chart of Accounts'!$A$2:$A$57,0)),""))</f>
        <v/>
      </c>
    </row>
    <row r="552" customFormat="false" ht="15" hidden="false" customHeight="false" outlineLevel="0" collapsed="false">
      <c r="A552" s="22"/>
      <c r="B552" s="42"/>
      <c r="C552" s="22"/>
      <c r="D552" s="41"/>
      <c r="E552" s="41"/>
      <c r="F552" s="22"/>
      <c r="G552" s="43" t="str">
        <f aca="false">IF(AND($A552="",$C552="",$D552="",$E552=""),"",IF($A552="","Needs a JE #",IF(ROUND(SUMIF($A$2:$A$1001,$A552,$D$2:$D$1001)-SUMIF($A$2:$A$1001,$A552,$E$2:$E$1001),2)=0,"✓","Out of balance")))</f>
        <v/>
      </c>
      <c r="H552" s="0" t="str">
        <f aca="false">IF($C552="","",IFERROR(INDEX('Chart of Accounts'!$C$2:$C$57,MATCH($C552,'Chart of Accounts'!$A$2:$A$57,0)),""))</f>
        <v/>
      </c>
      <c r="I552" s="0" t="str">
        <f aca="false">IF($C552="","",IFERROR(INDEX('Chart of Accounts'!$B$2:$B$57,MATCH($C552,'Chart of Accounts'!$A$2:$A$57,0)),""))</f>
        <v/>
      </c>
    </row>
    <row r="553" customFormat="false" ht="15" hidden="false" customHeight="false" outlineLevel="0" collapsed="false">
      <c r="A553" s="22"/>
      <c r="B553" s="42"/>
      <c r="C553" s="22"/>
      <c r="D553" s="41"/>
      <c r="E553" s="41"/>
      <c r="F553" s="22"/>
      <c r="G553" s="43" t="str">
        <f aca="false">IF(AND($A553="",$C553="",$D553="",$E553=""),"",IF($A553="","Needs a JE #",IF(ROUND(SUMIF($A$2:$A$1001,$A553,$D$2:$D$1001)-SUMIF($A$2:$A$1001,$A553,$E$2:$E$1001),2)=0,"✓","Out of balance")))</f>
        <v/>
      </c>
      <c r="H553" s="0" t="str">
        <f aca="false">IF($C553="","",IFERROR(INDEX('Chart of Accounts'!$C$2:$C$57,MATCH($C553,'Chart of Accounts'!$A$2:$A$57,0)),""))</f>
        <v/>
      </c>
      <c r="I553" s="0" t="str">
        <f aca="false">IF($C553="","",IFERROR(INDEX('Chart of Accounts'!$B$2:$B$57,MATCH($C553,'Chart of Accounts'!$A$2:$A$57,0)),""))</f>
        <v/>
      </c>
    </row>
    <row r="554" customFormat="false" ht="15" hidden="false" customHeight="false" outlineLevel="0" collapsed="false">
      <c r="A554" s="22"/>
      <c r="B554" s="42"/>
      <c r="C554" s="22"/>
      <c r="D554" s="41"/>
      <c r="E554" s="41"/>
      <c r="F554" s="22"/>
      <c r="G554" s="43" t="str">
        <f aca="false">IF(AND($A554="",$C554="",$D554="",$E554=""),"",IF($A554="","Needs a JE #",IF(ROUND(SUMIF($A$2:$A$1001,$A554,$D$2:$D$1001)-SUMIF($A$2:$A$1001,$A554,$E$2:$E$1001),2)=0,"✓","Out of balance")))</f>
        <v/>
      </c>
      <c r="H554" s="0" t="str">
        <f aca="false">IF($C554="","",IFERROR(INDEX('Chart of Accounts'!$C$2:$C$57,MATCH($C554,'Chart of Accounts'!$A$2:$A$57,0)),""))</f>
        <v/>
      </c>
      <c r="I554" s="0" t="str">
        <f aca="false">IF($C554="","",IFERROR(INDEX('Chart of Accounts'!$B$2:$B$57,MATCH($C554,'Chart of Accounts'!$A$2:$A$57,0)),""))</f>
        <v/>
      </c>
    </row>
    <row r="555" customFormat="false" ht="15" hidden="false" customHeight="false" outlineLevel="0" collapsed="false">
      <c r="A555" s="22"/>
      <c r="B555" s="42"/>
      <c r="C555" s="22"/>
      <c r="D555" s="41"/>
      <c r="E555" s="41"/>
      <c r="F555" s="22"/>
      <c r="G555" s="43" t="str">
        <f aca="false">IF(AND($A555="",$C555="",$D555="",$E555=""),"",IF($A555="","Needs a JE #",IF(ROUND(SUMIF($A$2:$A$1001,$A555,$D$2:$D$1001)-SUMIF($A$2:$A$1001,$A555,$E$2:$E$1001),2)=0,"✓","Out of balance")))</f>
        <v/>
      </c>
      <c r="H555" s="0" t="str">
        <f aca="false">IF($C555="","",IFERROR(INDEX('Chart of Accounts'!$C$2:$C$57,MATCH($C555,'Chart of Accounts'!$A$2:$A$57,0)),""))</f>
        <v/>
      </c>
      <c r="I555" s="0" t="str">
        <f aca="false">IF($C555="","",IFERROR(INDEX('Chart of Accounts'!$B$2:$B$57,MATCH($C555,'Chart of Accounts'!$A$2:$A$57,0)),""))</f>
        <v/>
      </c>
    </row>
    <row r="556" customFormat="false" ht="15" hidden="false" customHeight="false" outlineLevel="0" collapsed="false">
      <c r="A556" s="22"/>
      <c r="B556" s="42"/>
      <c r="C556" s="22"/>
      <c r="D556" s="41"/>
      <c r="E556" s="41"/>
      <c r="F556" s="22"/>
      <c r="G556" s="43" t="str">
        <f aca="false">IF(AND($A556="",$C556="",$D556="",$E556=""),"",IF($A556="","Needs a JE #",IF(ROUND(SUMIF($A$2:$A$1001,$A556,$D$2:$D$1001)-SUMIF($A$2:$A$1001,$A556,$E$2:$E$1001),2)=0,"✓","Out of balance")))</f>
        <v/>
      </c>
      <c r="H556" s="0" t="str">
        <f aca="false">IF($C556="","",IFERROR(INDEX('Chart of Accounts'!$C$2:$C$57,MATCH($C556,'Chart of Accounts'!$A$2:$A$57,0)),""))</f>
        <v/>
      </c>
      <c r="I556" s="0" t="str">
        <f aca="false">IF($C556="","",IFERROR(INDEX('Chart of Accounts'!$B$2:$B$57,MATCH($C556,'Chart of Accounts'!$A$2:$A$57,0)),""))</f>
        <v/>
      </c>
    </row>
    <row r="557" customFormat="false" ht="15" hidden="false" customHeight="false" outlineLevel="0" collapsed="false">
      <c r="A557" s="22"/>
      <c r="B557" s="42"/>
      <c r="C557" s="22"/>
      <c r="D557" s="41"/>
      <c r="E557" s="41"/>
      <c r="F557" s="22"/>
      <c r="G557" s="43" t="str">
        <f aca="false">IF(AND($A557="",$C557="",$D557="",$E557=""),"",IF($A557="","Needs a JE #",IF(ROUND(SUMIF($A$2:$A$1001,$A557,$D$2:$D$1001)-SUMIF($A$2:$A$1001,$A557,$E$2:$E$1001),2)=0,"✓","Out of balance")))</f>
        <v/>
      </c>
      <c r="H557" s="0" t="str">
        <f aca="false">IF($C557="","",IFERROR(INDEX('Chart of Accounts'!$C$2:$C$57,MATCH($C557,'Chart of Accounts'!$A$2:$A$57,0)),""))</f>
        <v/>
      </c>
      <c r="I557" s="0" t="str">
        <f aca="false">IF($C557="","",IFERROR(INDEX('Chart of Accounts'!$B$2:$B$57,MATCH($C557,'Chart of Accounts'!$A$2:$A$57,0)),""))</f>
        <v/>
      </c>
    </row>
    <row r="558" customFormat="false" ht="15" hidden="false" customHeight="false" outlineLevel="0" collapsed="false">
      <c r="A558" s="22"/>
      <c r="B558" s="42"/>
      <c r="C558" s="22"/>
      <c r="D558" s="41"/>
      <c r="E558" s="41"/>
      <c r="F558" s="22"/>
      <c r="G558" s="43" t="str">
        <f aca="false">IF(AND($A558="",$C558="",$D558="",$E558=""),"",IF($A558="","Needs a JE #",IF(ROUND(SUMIF($A$2:$A$1001,$A558,$D$2:$D$1001)-SUMIF($A$2:$A$1001,$A558,$E$2:$E$1001),2)=0,"✓","Out of balance")))</f>
        <v/>
      </c>
      <c r="H558" s="0" t="str">
        <f aca="false">IF($C558="","",IFERROR(INDEX('Chart of Accounts'!$C$2:$C$57,MATCH($C558,'Chart of Accounts'!$A$2:$A$57,0)),""))</f>
        <v/>
      </c>
      <c r="I558" s="0" t="str">
        <f aca="false">IF($C558="","",IFERROR(INDEX('Chart of Accounts'!$B$2:$B$57,MATCH($C558,'Chart of Accounts'!$A$2:$A$57,0)),""))</f>
        <v/>
      </c>
    </row>
    <row r="559" customFormat="false" ht="15" hidden="false" customHeight="false" outlineLevel="0" collapsed="false">
      <c r="A559" s="22"/>
      <c r="B559" s="42"/>
      <c r="C559" s="22"/>
      <c r="D559" s="41"/>
      <c r="E559" s="41"/>
      <c r="F559" s="22"/>
      <c r="G559" s="43" t="str">
        <f aca="false">IF(AND($A559="",$C559="",$D559="",$E559=""),"",IF($A559="","Needs a JE #",IF(ROUND(SUMIF($A$2:$A$1001,$A559,$D$2:$D$1001)-SUMIF($A$2:$A$1001,$A559,$E$2:$E$1001),2)=0,"✓","Out of balance")))</f>
        <v/>
      </c>
      <c r="H559" s="0" t="str">
        <f aca="false">IF($C559="","",IFERROR(INDEX('Chart of Accounts'!$C$2:$C$57,MATCH($C559,'Chart of Accounts'!$A$2:$A$57,0)),""))</f>
        <v/>
      </c>
      <c r="I559" s="0" t="str">
        <f aca="false">IF($C559="","",IFERROR(INDEX('Chart of Accounts'!$B$2:$B$57,MATCH($C559,'Chart of Accounts'!$A$2:$A$57,0)),""))</f>
        <v/>
      </c>
    </row>
    <row r="560" customFormat="false" ht="15" hidden="false" customHeight="false" outlineLevel="0" collapsed="false">
      <c r="A560" s="22"/>
      <c r="B560" s="42"/>
      <c r="C560" s="22"/>
      <c r="D560" s="41"/>
      <c r="E560" s="41"/>
      <c r="F560" s="22"/>
      <c r="G560" s="43" t="str">
        <f aca="false">IF(AND($A560="",$C560="",$D560="",$E560=""),"",IF($A560="","Needs a JE #",IF(ROUND(SUMIF($A$2:$A$1001,$A560,$D$2:$D$1001)-SUMIF($A$2:$A$1001,$A560,$E$2:$E$1001),2)=0,"✓","Out of balance")))</f>
        <v/>
      </c>
      <c r="H560" s="0" t="str">
        <f aca="false">IF($C560="","",IFERROR(INDEX('Chart of Accounts'!$C$2:$C$57,MATCH($C560,'Chart of Accounts'!$A$2:$A$57,0)),""))</f>
        <v/>
      </c>
      <c r="I560" s="0" t="str">
        <f aca="false">IF($C560="","",IFERROR(INDEX('Chart of Accounts'!$B$2:$B$57,MATCH($C560,'Chart of Accounts'!$A$2:$A$57,0)),""))</f>
        <v/>
      </c>
    </row>
    <row r="561" customFormat="false" ht="15" hidden="false" customHeight="false" outlineLevel="0" collapsed="false">
      <c r="A561" s="22"/>
      <c r="B561" s="42"/>
      <c r="C561" s="22"/>
      <c r="D561" s="41"/>
      <c r="E561" s="41"/>
      <c r="F561" s="22"/>
      <c r="G561" s="43" t="str">
        <f aca="false">IF(AND($A561="",$C561="",$D561="",$E561=""),"",IF($A561="","Needs a JE #",IF(ROUND(SUMIF($A$2:$A$1001,$A561,$D$2:$D$1001)-SUMIF($A$2:$A$1001,$A561,$E$2:$E$1001),2)=0,"✓","Out of balance")))</f>
        <v/>
      </c>
      <c r="H561" s="0" t="str">
        <f aca="false">IF($C561="","",IFERROR(INDEX('Chart of Accounts'!$C$2:$C$57,MATCH($C561,'Chart of Accounts'!$A$2:$A$57,0)),""))</f>
        <v/>
      </c>
      <c r="I561" s="0" t="str">
        <f aca="false">IF($C561="","",IFERROR(INDEX('Chart of Accounts'!$B$2:$B$57,MATCH($C561,'Chart of Accounts'!$A$2:$A$57,0)),""))</f>
        <v/>
      </c>
    </row>
    <row r="562" customFormat="false" ht="15" hidden="false" customHeight="false" outlineLevel="0" collapsed="false">
      <c r="A562" s="22"/>
      <c r="B562" s="42"/>
      <c r="C562" s="22"/>
      <c r="D562" s="41"/>
      <c r="E562" s="41"/>
      <c r="F562" s="22"/>
      <c r="G562" s="43" t="str">
        <f aca="false">IF(AND($A562="",$C562="",$D562="",$E562=""),"",IF($A562="","Needs a JE #",IF(ROUND(SUMIF($A$2:$A$1001,$A562,$D$2:$D$1001)-SUMIF($A$2:$A$1001,$A562,$E$2:$E$1001),2)=0,"✓","Out of balance")))</f>
        <v/>
      </c>
      <c r="H562" s="0" t="str">
        <f aca="false">IF($C562="","",IFERROR(INDEX('Chart of Accounts'!$C$2:$C$57,MATCH($C562,'Chart of Accounts'!$A$2:$A$57,0)),""))</f>
        <v/>
      </c>
      <c r="I562" s="0" t="str">
        <f aca="false">IF($C562="","",IFERROR(INDEX('Chart of Accounts'!$B$2:$B$57,MATCH($C562,'Chart of Accounts'!$A$2:$A$57,0)),""))</f>
        <v/>
      </c>
    </row>
    <row r="563" customFormat="false" ht="15" hidden="false" customHeight="false" outlineLevel="0" collapsed="false">
      <c r="A563" s="22"/>
      <c r="B563" s="42"/>
      <c r="C563" s="22"/>
      <c r="D563" s="41"/>
      <c r="E563" s="41"/>
      <c r="F563" s="22"/>
      <c r="G563" s="43" t="str">
        <f aca="false">IF(AND($A563="",$C563="",$D563="",$E563=""),"",IF($A563="","Needs a JE #",IF(ROUND(SUMIF($A$2:$A$1001,$A563,$D$2:$D$1001)-SUMIF($A$2:$A$1001,$A563,$E$2:$E$1001),2)=0,"✓","Out of balance")))</f>
        <v/>
      </c>
      <c r="H563" s="0" t="str">
        <f aca="false">IF($C563="","",IFERROR(INDEX('Chart of Accounts'!$C$2:$C$57,MATCH($C563,'Chart of Accounts'!$A$2:$A$57,0)),""))</f>
        <v/>
      </c>
      <c r="I563" s="0" t="str">
        <f aca="false">IF($C563="","",IFERROR(INDEX('Chart of Accounts'!$B$2:$B$57,MATCH($C563,'Chart of Accounts'!$A$2:$A$57,0)),""))</f>
        <v/>
      </c>
    </row>
    <row r="564" customFormat="false" ht="15" hidden="false" customHeight="false" outlineLevel="0" collapsed="false">
      <c r="A564" s="22"/>
      <c r="B564" s="42"/>
      <c r="C564" s="22"/>
      <c r="D564" s="41"/>
      <c r="E564" s="41"/>
      <c r="F564" s="22"/>
      <c r="G564" s="43" t="str">
        <f aca="false">IF(AND($A564="",$C564="",$D564="",$E564=""),"",IF($A564="","Needs a JE #",IF(ROUND(SUMIF($A$2:$A$1001,$A564,$D$2:$D$1001)-SUMIF($A$2:$A$1001,$A564,$E$2:$E$1001),2)=0,"✓","Out of balance")))</f>
        <v/>
      </c>
      <c r="H564" s="0" t="str">
        <f aca="false">IF($C564="","",IFERROR(INDEX('Chart of Accounts'!$C$2:$C$57,MATCH($C564,'Chart of Accounts'!$A$2:$A$57,0)),""))</f>
        <v/>
      </c>
      <c r="I564" s="0" t="str">
        <f aca="false">IF($C564="","",IFERROR(INDEX('Chart of Accounts'!$B$2:$B$57,MATCH($C564,'Chart of Accounts'!$A$2:$A$57,0)),""))</f>
        <v/>
      </c>
    </row>
    <row r="565" customFormat="false" ht="15" hidden="false" customHeight="false" outlineLevel="0" collapsed="false">
      <c r="A565" s="22"/>
      <c r="B565" s="42"/>
      <c r="C565" s="22"/>
      <c r="D565" s="41"/>
      <c r="E565" s="41"/>
      <c r="F565" s="22"/>
      <c r="G565" s="43" t="str">
        <f aca="false">IF(AND($A565="",$C565="",$D565="",$E565=""),"",IF($A565="","Needs a JE #",IF(ROUND(SUMIF($A$2:$A$1001,$A565,$D$2:$D$1001)-SUMIF($A$2:$A$1001,$A565,$E$2:$E$1001),2)=0,"✓","Out of balance")))</f>
        <v/>
      </c>
      <c r="H565" s="0" t="str">
        <f aca="false">IF($C565="","",IFERROR(INDEX('Chart of Accounts'!$C$2:$C$57,MATCH($C565,'Chart of Accounts'!$A$2:$A$57,0)),""))</f>
        <v/>
      </c>
      <c r="I565" s="0" t="str">
        <f aca="false">IF($C565="","",IFERROR(INDEX('Chart of Accounts'!$B$2:$B$57,MATCH($C565,'Chart of Accounts'!$A$2:$A$57,0)),""))</f>
        <v/>
      </c>
    </row>
    <row r="566" customFormat="false" ht="15" hidden="false" customHeight="false" outlineLevel="0" collapsed="false">
      <c r="A566" s="22"/>
      <c r="B566" s="42"/>
      <c r="C566" s="22"/>
      <c r="D566" s="41"/>
      <c r="E566" s="41"/>
      <c r="F566" s="22"/>
      <c r="G566" s="43" t="str">
        <f aca="false">IF(AND($A566="",$C566="",$D566="",$E566=""),"",IF($A566="","Needs a JE #",IF(ROUND(SUMIF($A$2:$A$1001,$A566,$D$2:$D$1001)-SUMIF($A$2:$A$1001,$A566,$E$2:$E$1001),2)=0,"✓","Out of balance")))</f>
        <v/>
      </c>
      <c r="H566" s="0" t="str">
        <f aca="false">IF($C566="","",IFERROR(INDEX('Chart of Accounts'!$C$2:$C$57,MATCH($C566,'Chart of Accounts'!$A$2:$A$57,0)),""))</f>
        <v/>
      </c>
      <c r="I566" s="0" t="str">
        <f aca="false">IF($C566="","",IFERROR(INDEX('Chart of Accounts'!$B$2:$B$57,MATCH($C566,'Chart of Accounts'!$A$2:$A$57,0)),""))</f>
        <v/>
      </c>
    </row>
    <row r="567" customFormat="false" ht="15" hidden="false" customHeight="false" outlineLevel="0" collapsed="false">
      <c r="A567" s="22"/>
      <c r="B567" s="42"/>
      <c r="C567" s="22"/>
      <c r="D567" s="41"/>
      <c r="E567" s="41"/>
      <c r="F567" s="22"/>
      <c r="G567" s="43" t="str">
        <f aca="false">IF(AND($A567="",$C567="",$D567="",$E567=""),"",IF($A567="","Needs a JE #",IF(ROUND(SUMIF($A$2:$A$1001,$A567,$D$2:$D$1001)-SUMIF($A$2:$A$1001,$A567,$E$2:$E$1001),2)=0,"✓","Out of balance")))</f>
        <v/>
      </c>
      <c r="H567" s="0" t="str">
        <f aca="false">IF($C567="","",IFERROR(INDEX('Chart of Accounts'!$C$2:$C$57,MATCH($C567,'Chart of Accounts'!$A$2:$A$57,0)),""))</f>
        <v/>
      </c>
      <c r="I567" s="0" t="str">
        <f aca="false">IF($C567="","",IFERROR(INDEX('Chart of Accounts'!$B$2:$B$57,MATCH($C567,'Chart of Accounts'!$A$2:$A$57,0)),""))</f>
        <v/>
      </c>
    </row>
    <row r="568" customFormat="false" ht="15" hidden="false" customHeight="false" outlineLevel="0" collapsed="false">
      <c r="A568" s="22"/>
      <c r="B568" s="42"/>
      <c r="C568" s="22"/>
      <c r="D568" s="41"/>
      <c r="E568" s="41"/>
      <c r="F568" s="22"/>
      <c r="G568" s="43" t="str">
        <f aca="false">IF(AND($A568="",$C568="",$D568="",$E568=""),"",IF($A568="","Needs a JE #",IF(ROUND(SUMIF($A$2:$A$1001,$A568,$D$2:$D$1001)-SUMIF($A$2:$A$1001,$A568,$E$2:$E$1001),2)=0,"✓","Out of balance")))</f>
        <v/>
      </c>
      <c r="H568" s="0" t="str">
        <f aca="false">IF($C568="","",IFERROR(INDEX('Chart of Accounts'!$C$2:$C$57,MATCH($C568,'Chart of Accounts'!$A$2:$A$57,0)),""))</f>
        <v/>
      </c>
      <c r="I568" s="0" t="str">
        <f aca="false">IF($C568="","",IFERROR(INDEX('Chart of Accounts'!$B$2:$B$57,MATCH($C568,'Chart of Accounts'!$A$2:$A$57,0)),""))</f>
        <v/>
      </c>
    </row>
    <row r="569" customFormat="false" ht="15" hidden="false" customHeight="false" outlineLevel="0" collapsed="false">
      <c r="A569" s="22"/>
      <c r="B569" s="42"/>
      <c r="C569" s="22"/>
      <c r="D569" s="41"/>
      <c r="E569" s="41"/>
      <c r="F569" s="22"/>
      <c r="G569" s="43" t="str">
        <f aca="false">IF(AND($A569="",$C569="",$D569="",$E569=""),"",IF($A569="","Needs a JE #",IF(ROUND(SUMIF($A$2:$A$1001,$A569,$D$2:$D$1001)-SUMIF($A$2:$A$1001,$A569,$E$2:$E$1001),2)=0,"✓","Out of balance")))</f>
        <v/>
      </c>
      <c r="H569" s="0" t="str">
        <f aca="false">IF($C569="","",IFERROR(INDEX('Chart of Accounts'!$C$2:$C$57,MATCH($C569,'Chart of Accounts'!$A$2:$A$57,0)),""))</f>
        <v/>
      </c>
      <c r="I569" s="0" t="str">
        <f aca="false">IF($C569="","",IFERROR(INDEX('Chart of Accounts'!$B$2:$B$57,MATCH($C569,'Chart of Accounts'!$A$2:$A$57,0)),""))</f>
        <v/>
      </c>
    </row>
    <row r="570" customFormat="false" ht="15" hidden="false" customHeight="false" outlineLevel="0" collapsed="false">
      <c r="A570" s="22"/>
      <c r="B570" s="42"/>
      <c r="C570" s="22"/>
      <c r="D570" s="41"/>
      <c r="E570" s="41"/>
      <c r="F570" s="22"/>
      <c r="G570" s="43" t="str">
        <f aca="false">IF(AND($A570="",$C570="",$D570="",$E570=""),"",IF($A570="","Needs a JE #",IF(ROUND(SUMIF($A$2:$A$1001,$A570,$D$2:$D$1001)-SUMIF($A$2:$A$1001,$A570,$E$2:$E$1001),2)=0,"✓","Out of balance")))</f>
        <v/>
      </c>
      <c r="H570" s="0" t="str">
        <f aca="false">IF($C570="","",IFERROR(INDEX('Chart of Accounts'!$C$2:$C$57,MATCH($C570,'Chart of Accounts'!$A$2:$A$57,0)),""))</f>
        <v/>
      </c>
      <c r="I570" s="0" t="str">
        <f aca="false">IF($C570="","",IFERROR(INDEX('Chart of Accounts'!$B$2:$B$57,MATCH($C570,'Chart of Accounts'!$A$2:$A$57,0)),""))</f>
        <v/>
      </c>
    </row>
    <row r="571" customFormat="false" ht="15" hidden="false" customHeight="false" outlineLevel="0" collapsed="false">
      <c r="A571" s="22"/>
      <c r="B571" s="42"/>
      <c r="C571" s="22"/>
      <c r="D571" s="41"/>
      <c r="E571" s="41"/>
      <c r="F571" s="22"/>
      <c r="G571" s="43" t="str">
        <f aca="false">IF(AND($A571="",$C571="",$D571="",$E571=""),"",IF($A571="","Needs a JE #",IF(ROUND(SUMIF($A$2:$A$1001,$A571,$D$2:$D$1001)-SUMIF($A$2:$A$1001,$A571,$E$2:$E$1001),2)=0,"✓","Out of balance")))</f>
        <v/>
      </c>
      <c r="H571" s="0" t="str">
        <f aca="false">IF($C571="","",IFERROR(INDEX('Chart of Accounts'!$C$2:$C$57,MATCH($C571,'Chart of Accounts'!$A$2:$A$57,0)),""))</f>
        <v/>
      </c>
      <c r="I571" s="0" t="str">
        <f aca="false">IF($C571="","",IFERROR(INDEX('Chart of Accounts'!$B$2:$B$57,MATCH($C571,'Chart of Accounts'!$A$2:$A$57,0)),""))</f>
        <v/>
      </c>
    </row>
    <row r="572" customFormat="false" ht="15" hidden="false" customHeight="false" outlineLevel="0" collapsed="false">
      <c r="A572" s="22"/>
      <c r="B572" s="42"/>
      <c r="C572" s="22"/>
      <c r="D572" s="41"/>
      <c r="E572" s="41"/>
      <c r="F572" s="22"/>
      <c r="G572" s="43" t="str">
        <f aca="false">IF(AND($A572="",$C572="",$D572="",$E572=""),"",IF($A572="","Needs a JE #",IF(ROUND(SUMIF($A$2:$A$1001,$A572,$D$2:$D$1001)-SUMIF($A$2:$A$1001,$A572,$E$2:$E$1001),2)=0,"✓","Out of balance")))</f>
        <v/>
      </c>
      <c r="H572" s="0" t="str">
        <f aca="false">IF($C572="","",IFERROR(INDEX('Chart of Accounts'!$C$2:$C$57,MATCH($C572,'Chart of Accounts'!$A$2:$A$57,0)),""))</f>
        <v/>
      </c>
      <c r="I572" s="0" t="str">
        <f aca="false">IF($C572="","",IFERROR(INDEX('Chart of Accounts'!$B$2:$B$57,MATCH($C572,'Chart of Accounts'!$A$2:$A$57,0)),""))</f>
        <v/>
      </c>
    </row>
    <row r="573" customFormat="false" ht="15" hidden="false" customHeight="false" outlineLevel="0" collapsed="false">
      <c r="A573" s="22"/>
      <c r="B573" s="42"/>
      <c r="C573" s="22"/>
      <c r="D573" s="41"/>
      <c r="E573" s="41"/>
      <c r="F573" s="22"/>
      <c r="G573" s="43" t="str">
        <f aca="false">IF(AND($A573="",$C573="",$D573="",$E573=""),"",IF($A573="","Needs a JE #",IF(ROUND(SUMIF($A$2:$A$1001,$A573,$D$2:$D$1001)-SUMIF($A$2:$A$1001,$A573,$E$2:$E$1001),2)=0,"✓","Out of balance")))</f>
        <v/>
      </c>
      <c r="H573" s="0" t="str">
        <f aca="false">IF($C573="","",IFERROR(INDEX('Chart of Accounts'!$C$2:$C$57,MATCH($C573,'Chart of Accounts'!$A$2:$A$57,0)),""))</f>
        <v/>
      </c>
      <c r="I573" s="0" t="str">
        <f aca="false">IF($C573="","",IFERROR(INDEX('Chart of Accounts'!$B$2:$B$57,MATCH($C573,'Chart of Accounts'!$A$2:$A$57,0)),""))</f>
        <v/>
      </c>
    </row>
    <row r="574" customFormat="false" ht="15" hidden="false" customHeight="false" outlineLevel="0" collapsed="false">
      <c r="A574" s="22"/>
      <c r="B574" s="42"/>
      <c r="C574" s="22"/>
      <c r="D574" s="41"/>
      <c r="E574" s="41"/>
      <c r="F574" s="22"/>
      <c r="G574" s="43" t="str">
        <f aca="false">IF(AND($A574="",$C574="",$D574="",$E574=""),"",IF($A574="","Needs a JE #",IF(ROUND(SUMIF($A$2:$A$1001,$A574,$D$2:$D$1001)-SUMIF($A$2:$A$1001,$A574,$E$2:$E$1001),2)=0,"✓","Out of balance")))</f>
        <v/>
      </c>
      <c r="H574" s="0" t="str">
        <f aca="false">IF($C574="","",IFERROR(INDEX('Chart of Accounts'!$C$2:$C$57,MATCH($C574,'Chart of Accounts'!$A$2:$A$57,0)),""))</f>
        <v/>
      </c>
      <c r="I574" s="0" t="str">
        <f aca="false">IF($C574="","",IFERROR(INDEX('Chart of Accounts'!$B$2:$B$57,MATCH($C574,'Chart of Accounts'!$A$2:$A$57,0)),""))</f>
        <v/>
      </c>
    </row>
    <row r="575" customFormat="false" ht="15" hidden="false" customHeight="false" outlineLevel="0" collapsed="false">
      <c r="A575" s="22"/>
      <c r="B575" s="42"/>
      <c r="C575" s="22"/>
      <c r="D575" s="41"/>
      <c r="E575" s="41"/>
      <c r="F575" s="22"/>
      <c r="G575" s="43" t="str">
        <f aca="false">IF(AND($A575="",$C575="",$D575="",$E575=""),"",IF($A575="","Needs a JE #",IF(ROUND(SUMIF($A$2:$A$1001,$A575,$D$2:$D$1001)-SUMIF($A$2:$A$1001,$A575,$E$2:$E$1001),2)=0,"✓","Out of balance")))</f>
        <v/>
      </c>
      <c r="H575" s="0" t="str">
        <f aca="false">IF($C575="","",IFERROR(INDEX('Chart of Accounts'!$C$2:$C$57,MATCH($C575,'Chart of Accounts'!$A$2:$A$57,0)),""))</f>
        <v/>
      </c>
      <c r="I575" s="0" t="str">
        <f aca="false">IF($C575="","",IFERROR(INDEX('Chart of Accounts'!$B$2:$B$57,MATCH($C575,'Chart of Accounts'!$A$2:$A$57,0)),""))</f>
        <v/>
      </c>
    </row>
    <row r="576" customFormat="false" ht="15" hidden="false" customHeight="false" outlineLevel="0" collapsed="false">
      <c r="A576" s="22"/>
      <c r="B576" s="42"/>
      <c r="C576" s="22"/>
      <c r="D576" s="41"/>
      <c r="E576" s="41"/>
      <c r="F576" s="22"/>
      <c r="G576" s="43" t="str">
        <f aca="false">IF(AND($A576="",$C576="",$D576="",$E576=""),"",IF($A576="","Needs a JE #",IF(ROUND(SUMIF($A$2:$A$1001,$A576,$D$2:$D$1001)-SUMIF($A$2:$A$1001,$A576,$E$2:$E$1001),2)=0,"✓","Out of balance")))</f>
        <v/>
      </c>
      <c r="H576" s="0" t="str">
        <f aca="false">IF($C576="","",IFERROR(INDEX('Chart of Accounts'!$C$2:$C$57,MATCH($C576,'Chart of Accounts'!$A$2:$A$57,0)),""))</f>
        <v/>
      </c>
      <c r="I576" s="0" t="str">
        <f aca="false">IF($C576="","",IFERROR(INDEX('Chart of Accounts'!$B$2:$B$57,MATCH($C576,'Chart of Accounts'!$A$2:$A$57,0)),""))</f>
        <v/>
      </c>
    </row>
    <row r="577" customFormat="false" ht="15" hidden="false" customHeight="false" outlineLevel="0" collapsed="false">
      <c r="A577" s="22"/>
      <c r="B577" s="42"/>
      <c r="C577" s="22"/>
      <c r="D577" s="41"/>
      <c r="E577" s="41"/>
      <c r="F577" s="22"/>
      <c r="G577" s="43" t="str">
        <f aca="false">IF(AND($A577="",$C577="",$D577="",$E577=""),"",IF($A577="","Needs a JE #",IF(ROUND(SUMIF($A$2:$A$1001,$A577,$D$2:$D$1001)-SUMIF($A$2:$A$1001,$A577,$E$2:$E$1001),2)=0,"✓","Out of balance")))</f>
        <v/>
      </c>
      <c r="H577" s="0" t="str">
        <f aca="false">IF($C577="","",IFERROR(INDEX('Chart of Accounts'!$C$2:$C$57,MATCH($C577,'Chart of Accounts'!$A$2:$A$57,0)),""))</f>
        <v/>
      </c>
      <c r="I577" s="0" t="str">
        <f aca="false">IF($C577="","",IFERROR(INDEX('Chart of Accounts'!$B$2:$B$57,MATCH($C577,'Chart of Accounts'!$A$2:$A$57,0)),""))</f>
        <v/>
      </c>
    </row>
    <row r="578" customFormat="false" ht="15" hidden="false" customHeight="false" outlineLevel="0" collapsed="false">
      <c r="A578" s="22"/>
      <c r="B578" s="42"/>
      <c r="C578" s="22"/>
      <c r="D578" s="41"/>
      <c r="E578" s="41"/>
      <c r="F578" s="22"/>
      <c r="G578" s="43" t="str">
        <f aca="false">IF(AND($A578="",$C578="",$D578="",$E578=""),"",IF($A578="","Needs a JE #",IF(ROUND(SUMIF($A$2:$A$1001,$A578,$D$2:$D$1001)-SUMIF($A$2:$A$1001,$A578,$E$2:$E$1001),2)=0,"✓","Out of balance")))</f>
        <v/>
      </c>
      <c r="H578" s="0" t="str">
        <f aca="false">IF($C578="","",IFERROR(INDEX('Chart of Accounts'!$C$2:$C$57,MATCH($C578,'Chart of Accounts'!$A$2:$A$57,0)),""))</f>
        <v/>
      </c>
      <c r="I578" s="0" t="str">
        <f aca="false">IF($C578="","",IFERROR(INDEX('Chart of Accounts'!$B$2:$B$57,MATCH($C578,'Chart of Accounts'!$A$2:$A$57,0)),""))</f>
        <v/>
      </c>
    </row>
    <row r="579" customFormat="false" ht="15" hidden="false" customHeight="false" outlineLevel="0" collapsed="false">
      <c r="A579" s="22"/>
      <c r="B579" s="42"/>
      <c r="C579" s="22"/>
      <c r="D579" s="41"/>
      <c r="E579" s="41"/>
      <c r="F579" s="22"/>
      <c r="G579" s="43" t="str">
        <f aca="false">IF(AND($A579="",$C579="",$D579="",$E579=""),"",IF($A579="","Needs a JE #",IF(ROUND(SUMIF($A$2:$A$1001,$A579,$D$2:$D$1001)-SUMIF($A$2:$A$1001,$A579,$E$2:$E$1001),2)=0,"✓","Out of balance")))</f>
        <v/>
      </c>
      <c r="H579" s="0" t="str">
        <f aca="false">IF($C579="","",IFERROR(INDEX('Chart of Accounts'!$C$2:$C$57,MATCH($C579,'Chart of Accounts'!$A$2:$A$57,0)),""))</f>
        <v/>
      </c>
      <c r="I579" s="0" t="str">
        <f aca="false">IF($C579="","",IFERROR(INDEX('Chart of Accounts'!$B$2:$B$57,MATCH($C579,'Chart of Accounts'!$A$2:$A$57,0)),""))</f>
        <v/>
      </c>
    </row>
    <row r="580" customFormat="false" ht="15" hidden="false" customHeight="false" outlineLevel="0" collapsed="false">
      <c r="A580" s="22"/>
      <c r="B580" s="42"/>
      <c r="C580" s="22"/>
      <c r="D580" s="41"/>
      <c r="E580" s="41"/>
      <c r="F580" s="22"/>
      <c r="G580" s="43" t="str">
        <f aca="false">IF(AND($A580="",$C580="",$D580="",$E580=""),"",IF($A580="","Needs a JE #",IF(ROUND(SUMIF($A$2:$A$1001,$A580,$D$2:$D$1001)-SUMIF($A$2:$A$1001,$A580,$E$2:$E$1001),2)=0,"✓","Out of balance")))</f>
        <v/>
      </c>
      <c r="H580" s="0" t="str">
        <f aca="false">IF($C580="","",IFERROR(INDEX('Chart of Accounts'!$C$2:$C$57,MATCH($C580,'Chart of Accounts'!$A$2:$A$57,0)),""))</f>
        <v/>
      </c>
      <c r="I580" s="0" t="str">
        <f aca="false">IF($C580="","",IFERROR(INDEX('Chart of Accounts'!$B$2:$B$57,MATCH($C580,'Chart of Accounts'!$A$2:$A$57,0)),""))</f>
        <v/>
      </c>
    </row>
    <row r="581" customFormat="false" ht="15" hidden="false" customHeight="false" outlineLevel="0" collapsed="false">
      <c r="A581" s="22"/>
      <c r="B581" s="42"/>
      <c r="C581" s="22"/>
      <c r="D581" s="41"/>
      <c r="E581" s="41"/>
      <c r="F581" s="22"/>
      <c r="G581" s="43" t="str">
        <f aca="false">IF(AND($A581="",$C581="",$D581="",$E581=""),"",IF($A581="","Needs a JE #",IF(ROUND(SUMIF($A$2:$A$1001,$A581,$D$2:$D$1001)-SUMIF($A$2:$A$1001,$A581,$E$2:$E$1001),2)=0,"✓","Out of balance")))</f>
        <v/>
      </c>
      <c r="H581" s="0" t="str">
        <f aca="false">IF($C581="","",IFERROR(INDEX('Chart of Accounts'!$C$2:$C$57,MATCH($C581,'Chart of Accounts'!$A$2:$A$57,0)),""))</f>
        <v/>
      </c>
      <c r="I581" s="0" t="str">
        <f aca="false">IF($C581="","",IFERROR(INDEX('Chart of Accounts'!$B$2:$B$57,MATCH($C581,'Chart of Accounts'!$A$2:$A$57,0)),""))</f>
        <v/>
      </c>
    </row>
    <row r="582" customFormat="false" ht="15" hidden="false" customHeight="false" outlineLevel="0" collapsed="false">
      <c r="A582" s="22"/>
      <c r="B582" s="42"/>
      <c r="C582" s="22"/>
      <c r="D582" s="41"/>
      <c r="E582" s="41"/>
      <c r="F582" s="22"/>
      <c r="G582" s="43" t="str">
        <f aca="false">IF(AND($A582="",$C582="",$D582="",$E582=""),"",IF($A582="","Needs a JE #",IF(ROUND(SUMIF($A$2:$A$1001,$A582,$D$2:$D$1001)-SUMIF($A$2:$A$1001,$A582,$E$2:$E$1001),2)=0,"✓","Out of balance")))</f>
        <v/>
      </c>
      <c r="H582" s="0" t="str">
        <f aca="false">IF($C582="","",IFERROR(INDEX('Chart of Accounts'!$C$2:$C$57,MATCH($C582,'Chart of Accounts'!$A$2:$A$57,0)),""))</f>
        <v/>
      </c>
      <c r="I582" s="0" t="str">
        <f aca="false">IF($C582="","",IFERROR(INDEX('Chart of Accounts'!$B$2:$B$57,MATCH($C582,'Chart of Accounts'!$A$2:$A$57,0)),""))</f>
        <v/>
      </c>
    </row>
    <row r="583" customFormat="false" ht="15" hidden="false" customHeight="false" outlineLevel="0" collapsed="false">
      <c r="A583" s="22"/>
      <c r="B583" s="42"/>
      <c r="C583" s="22"/>
      <c r="D583" s="41"/>
      <c r="E583" s="41"/>
      <c r="F583" s="22"/>
      <c r="G583" s="43" t="str">
        <f aca="false">IF(AND($A583="",$C583="",$D583="",$E583=""),"",IF($A583="","Needs a JE #",IF(ROUND(SUMIF($A$2:$A$1001,$A583,$D$2:$D$1001)-SUMIF($A$2:$A$1001,$A583,$E$2:$E$1001),2)=0,"✓","Out of balance")))</f>
        <v/>
      </c>
      <c r="H583" s="0" t="str">
        <f aca="false">IF($C583="","",IFERROR(INDEX('Chart of Accounts'!$C$2:$C$57,MATCH($C583,'Chart of Accounts'!$A$2:$A$57,0)),""))</f>
        <v/>
      </c>
      <c r="I583" s="0" t="str">
        <f aca="false">IF($C583="","",IFERROR(INDEX('Chart of Accounts'!$B$2:$B$57,MATCH($C583,'Chart of Accounts'!$A$2:$A$57,0)),""))</f>
        <v/>
      </c>
    </row>
    <row r="584" customFormat="false" ht="15" hidden="false" customHeight="false" outlineLevel="0" collapsed="false">
      <c r="A584" s="22"/>
      <c r="B584" s="42"/>
      <c r="C584" s="22"/>
      <c r="D584" s="41"/>
      <c r="E584" s="41"/>
      <c r="F584" s="22"/>
      <c r="G584" s="43" t="str">
        <f aca="false">IF(AND($A584="",$C584="",$D584="",$E584=""),"",IF($A584="","Needs a JE #",IF(ROUND(SUMIF($A$2:$A$1001,$A584,$D$2:$D$1001)-SUMIF($A$2:$A$1001,$A584,$E$2:$E$1001),2)=0,"✓","Out of balance")))</f>
        <v/>
      </c>
      <c r="H584" s="0" t="str">
        <f aca="false">IF($C584="","",IFERROR(INDEX('Chart of Accounts'!$C$2:$C$57,MATCH($C584,'Chart of Accounts'!$A$2:$A$57,0)),""))</f>
        <v/>
      </c>
      <c r="I584" s="0" t="str">
        <f aca="false">IF($C584="","",IFERROR(INDEX('Chart of Accounts'!$B$2:$B$57,MATCH($C584,'Chart of Accounts'!$A$2:$A$57,0)),""))</f>
        <v/>
      </c>
    </row>
    <row r="585" customFormat="false" ht="15" hidden="false" customHeight="false" outlineLevel="0" collapsed="false">
      <c r="A585" s="22"/>
      <c r="B585" s="42"/>
      <c r="C585" s="22"/>
      <c r="D585" s="41"/>
      <c r="E585" s="41"/>
      <c r="F585" s="22"/>
      <c r="G585" s="43" t="str">
        <f aca="false">IF(AND($A585="",$C585="",$D585="",$E585=""),"",IF($A585="","Needs a JE #",IF(ROUND(SUMIF($A$2:$A$1001,$A585,$D$2:$D$1001)-SUMIF($A$2:$A$1001,$A585,$E$2:$E$1001),2)=0,"✓","Out of balance")))</f>
        <v/>
      </c>
      <c r="H585" s="0" t="str">
        <f aca="false">IF($C585="","",IFERROR(INDEX('Chart of Accounts'!$C$2:$C$57,MATCH($C585,'Chart of Accounts'!$A$2:$A$57,0)),""))</f>
        <v/>
      </c>
      <c r="I585" s="0" t="str">
        <f aca="false">IF($C585="","",IFERROR(INDEX('Chart of Accounts'!$B$2:$B$57,MATCH($C585,'Chart of Accounts'!$A$2:$A$57,0)),""))</f>
        <v/>
      </c>
    </row>
    <row r="586" customFormat="false" ht="15" hidden="false" customHeight="false" outlineLevel="0" collapsed="false">
      <c r="A586" s="22"/>
      <c r="B586" s="42"/>
      <c r="C586" s="22"/>
      <c r="D586" s="41"/>
      <c r="E586" s="41"/>
      <c r="F586" s="22"/>
      <c r="G586" s="43" t="str">
        <f aca="false">IF(AND($A586="",$C586="",$D586="",$E586=""),"",IF($A586="","Needs a JE #",IF(ROUND(SUMIF($A$2:$A$1001,$A586,$D$2:$D$1001)-SUMIF($A$2:$A$1001,$A586,$E$2:$E$1001),2)=0,"✓","Out of balance")))</f>
        <v/>
      </c>
      <c r="H586" s="0" t="str">
        <f aca="false">IF($C586="","",IFERROR(INDEX('Chart of Accounts'!$C$2:$C$57,MATCH($C586,'Chart of Accounts'!$A$2:$A$57,0)),""))</f>
        <v/>
      </c>
      <c r="I586" s="0" t="str">
        <f aca="false">IF($C586="","",IFERROR(INDEX('Chart of Accounts'!$B$2:$B$57,MATCH($C586,'Chart of Accounts'!$A$2:$A$57,0)),""))</f>
        <v/>
      </c>
    </row>
    <row r="587" customFormat="false" ht="15" hidden="false" customHeight="false" outlineLevel="0" collapsed="false">
      <c r="A587" s="22"/>
      <c r="B587" s="42"/>
      <c r="C587" s="22"/>
      <c r="D587" s="41"/>
      <c r="E587" s="41"/>
      <c r="F587" s="22"/>
      <c r="G587" s="43" t="str">
        <f aca="false">IF(AND($A587="",$C587="",$D587="",$E587=""),"",IF($A587="","Needs a JE #",IF(ROUND(SUMIF($A$2:$A$1001,$A587,$D$2:$D$1001)-SUMIF($A$2:$A$1001,$A587,$E$2:$E$1001),2)=0,"✓","Out of balance")))</f>
        <v/>
      </c>
      <c r="H587" s="0" t="str">
        <f aca="false">IF($C587="","",IFERROR(INDEX('Chart of Accounts'!$C$2:$C$57,MATCH($C587,'Chart of Accounts'!$A$2:$A$57,0)),""))</f>
        <v/>
      </c>
      <c r="I587" s="0" t="str">
        <f aca="false">IF($C587="","",IFERROR(INDEX('Chart of Accounts'!$B$2:$B$57,MATCH($C587,'Chart of Accounts'!$A$2:$A$57,0)),""))</f>
        <v/>
      </c>
    </row>
    <row r="588" customFormat="false" ht="15" hidden="false" customHeight="false" outlineLevel="0" collapsed="false">
      <c r="A588" s="22"/>
      <c r="B588" s="42"/>
      <c r="C588" s="22"/>
      <c r="D588" s="41"/>
      <c r="E588" s="41"/>
      <c r="F588" s="22"/>
      <c r="G588" s="43" t="str">
        <f aca="false">IF(AND($A588="",$C588="",$D588="",$E588=""),"",IF($A588="","Needs a JE #",IF(ROUND(SUMIF($A$2:$A$1001,$A588,$D$2:$D$1001)-SUMIF($A$2:$A$1001,$A588,$E$2:$E$1001),2)=0,"✓","Out of balance")))</f>
        <v/>
      </c>
      <c r="H588" s="0" t="str">
        <f aca="false">IF($C588="","",IFERROR(INDEX('Chart of Accounts'!$C$2:$C$57,MATCH($C588,'Chart of Accounts'!$A$2:$A$57,0)),""))</f>
        <v/>
      </c>
      <c r="I588" s="0" t="str">
        <f aca="false">IF($C588="","",IFERROR(INDEX('Chart of Accounts'!$B$2:$B$57,MATCH($C588,'Chart of Accounts'!$A$2:$A$57,0)),""))</f>
        <v/>
      </c>
    </row>
    <row r="589" customFormat="false" ht="15" hidden="false" customHeight="false" outlineLevel="0" collapsed="false">
      <c r="A589" s="22"/>
      <c r="B589" s="42"/>
      <c r="C589" s="22"/>
      <c r="D589" s="41"/>
      <c r="E589" s="41"/>
      <c r="F589" s="22"/>
      <c r="G589" s="43" t="str">
        <f aca="false">IF(AND($A589="",$C589="",$D589="",$E589=""),"",IF($A589="","Needs a JE #",IF(ROUND(SUMIF($A$2:$A$1001,$A589,$D$2:$D$1001)-SUMIF($A$2:$A$1001,$A589,$E$2:$E$1001),2)=0,"✓","Out of balance")))</f>
        <v/>
      </c>
      <c r="H589" s="0" t="str">
        <f aca="false">IF($C589="","",IFERROR(INDEX('Chart of Accounts'!$C$2:$C$57,MATCH($C589,'Chart of Accounts'!$A$2:$A$57,0)),""))</f>
        <v/>
      </c>
      <c r="I589" s="0" t="str">
        <f aca="false">IF($C589="","",IFERROR(INDEX('Chart of Accounts'!$B$2:$B$57,MATCH($C589,'Chart of Accounts'!$A$2:$A$57,0)),""))</f>
        <v/>
      </c>
    </row>
    <row r="590" customFormat="false" ht="15" hidden="false" customHeight="false" outlineLevel="0" collapsed="false">
      <c r="A590" s="22"/>
      <c r="B590" s="42"/>
      <c r="C590" s="22"/>
      <c r="D590" s="41"/>
      <c r="E590" s="41"/>
      <c r="F590" s="22"/>
      <c r="G590" s="43" t="str">
        <f aca="false">IF(AND($A590="",$C590="",$D590="",$E590=""),"",IF($A590="","Needs a JE #",IF(ROUND(SUMIF($A$2:$A$1001,$A590,$D$2:$D$1001)-SUMIF($A$2:$A$1001,$A590,$E$2:$E$1001),2)=0,"✓","Out of balance")))</f>
        <v/>
      </c>
      <c r="H590" s="0" t="str">
        <f aca="false">IF($C590="","",IFERROR(INDEX('Chart of Accounts'!$C$2:$C$57,MATCH($C590,'Chart of Accounts'!$A$2:$A$57,0)),""))</f>
        <v/>
      </c>
      <c r="I590" s="0" t="str">
        <f aca="false">IF($C590="","",IFERROR(INDEX('Chart of Accounts'!$B$2:$B$57,MATCH($C590,'Chart of Accounts'!$A$2:$A$57,0)),""))</f>
        <v/>
      </c>
    </row>
    <row r="591" customFormat="false" ht="15" hidden="false" customHeight="false" outlineLevel="0" collapsed="false">
      <c r="A591" s="22"/>
      <c r="B591" s="42"/>
      <c r="C591" s="22"/>
      <c r="D591" s="41"/>
      <c r="E591" s="41"/>
      <c r="F591" s="22"/>
      <c r="G591" s="43" t="str">
        <f aca="false">IF(AND($A591="",$C591="",$D591="",$E591=""),"",IF($A591="","Needs a JE #",IF(ROUND(SUMIF($A$2:$A$1001,$A591,$D$2:$D$1001)-SUMIF($A$2:$A$1001,$A591,$E$2:$E$1001),2)=0,"✓","Out of balance")))</f>
        <v/>
      </c>
      <c r="H591" s="0" t="str">
        <f aca="false">IF($C591="","",IFERROR(INDEX('Chart of Accounts'!$C$2:$C$57,MATCH($C591,'Chart of Accounts'!$A$2:$A$57,0)),""))</f>
        <v/>
      </c>
      <c r="I591" s="0" t="str">
        <f aca="false">IF($C591="","",IFERROR(INDEX('Chart of Accounts'!$B$2:$B$57,MATCH($C591,'Chart of Accounts'!$A$2:$A$57,0)),""))</f>
        <v/>
      </c>
    </row>
    <row r="592" customFormat="false" ht="15" hidden="false" customHeight="false" outlineLevel="0" collapsed="false">
      <c r="A592" s="22"/>
      <c r="B592" s="42"/>
      <c r="C592" s="22"/>
      <c r="D592" s="41"/>
      <c r="E592" s="41"/>
      <c r="F592" s="22"/>
      <c r="G592" s="43" t="str">
        <f aca="false">IF(AND($A592="",$C592="",$D592="",$E592=""),"",IF($A592="","Needs a JE #",IF(ROUND(SUMIF($A$2:$A$1001,$A592,$D$2:$D$1001)-SUMIF($A$2:$A$1001,$A592,$E$2:$E$1001),2)=0,"✓","Out of balance")))</f>
        <v/>
      </c>
      <c r="H592" s="0" t="str">
        <f aca="false">IF($C592="","",IFERROR(INDEX('Chart of Accounts'!$C$2:$C$57,MATCH($C592,'Chart of Accounts'!$A$2:$A$57,0)),""))</f>
        <v/>
      </c>
      <c r="I592" s="0" t="str">
        <f aca="false">IF($C592="","",IFERROR(INDEX('Chart of Accounts'!$B$2:$B$57,MATCH($C592,'Chart of Accounts'!$A$2:$A$57,0)),""))</f>
        <v/>
      </c>
    </row>
    <row r="593" customFormat="false" ht="15" hidden="false" customHeight="false" outlineLevel="0" collapsed="false">
      <c r="A593" s="22"/>
      <c r="B593" s="42"/>
      <c r="C593" s="22"/>
      <c r="D593" s="41"/>
      <c r="E593" s="41"/>
      <c r="F593" s="22"/>
      <c r="G593" s="43" t="str">
        <f aca="false">IF(AND($A593="",$C593="",$D593="",$E593=""),"",IF($A593="","Needs a JE #",IF(ROUND(SUMIF($A$2:$A$1001,$A593,$D$2:$D$1001)-SUMIF($A$2:$A$1001,$A593,$E$2:$E$1001),2)=0,"✓","Out of balance")))</f>
        <v/>
      </c>
      <c r="H593" s="0" t="str">
        <f aca="false">IF($C593="","",IFERROR(INDEX('Chart of Accounts'!$C$2:$C$57,MATCH($C593,'Chart of Accounts'!$A$2:$A$57,0)),""))</f>
        <v/>
      </c>
      <c r="I593" s="0" t="str">
        <f aca="false">IF($C593="","",IFERROR(INDEX('Chart of Accounts'!$B$2:$B$57,MATCH($C593,'Chart of Accounts'!$A$2:$A$57,0)),""))</f>
        <v/>
      </c>
    </row>
    <row r="594" customFormat="false" ht="15" hidden="false" customHeight="false" outlineLevel="0" collapsed="false">
      <c r="A594" s="22"/>
      <c r="B594" s="42"/>
      <c r="C594" s="22"/>
      <c r="D594" s="41"/>
      <c r="E594" s="41"/>
      <c r="F594" s="22"/>
      <c r="G594" s="43" t="str">
        <f aca="false">IF(AND($A594="",$C594="",$D594="",$E594=""),"",IF($A594="","Needs a JE #",IF(ROUND(SUMIF($A$2:$A$1001,$A594,$D$2:$D$1001)-SUMIF($A$2:$A$1001,$A594,$E$2:$E$1001),2)=0,"✓","Out of balance")))</f>
        <v/>
      </c>
      <c r="H594" s="0" t="str">
        <f aca="false">IF($C594="","",IFERROR(INDEX('Chart of Accounts'!$C$2:$C$57,MATCH($C594,'Chart of Accounts'!$A$2:$A$57,0)),""))</f>
        <v/>
      </c>
      <c r="I594" s="0" t="str">
        <f aca="false">IF($C594="","",IFERROR(INDEX('Chart of Accounts'!$B$2:$B$57,MATCH($C594,'Chart of Accounts'!$A$2:$A$57,0)),""))</f>
        <v/>
      </c>
    </row>
    <row r="595" customFormat="false" ht="15" hidden="false" customHeight="false" outlineLevel="0" collapsed="false">
      <c r="A595" s="22"/>
      <c r="B595" s="42"/>
      <c r="C595" s="22"/>
      <c r="D595" s="41"/>
      <c r="E595" s="41"/>
      <c r="F595" s="22"/>
      <c r="G595" s="43" t="str">
        <f aca="false">IF(AND($A595="",$C595="",$D595="",$E595=""),"",IF($A595="","Needs a JE #",IF(ROUND(SUMIF($A$2:$A$1001,$A595,$D$2:$D$1001)-SUMIF($A$2:$A$1001,$A595,$E$2:$E$1001),2)=0,"✓","Out of balance")))</f>
        <v/>
      </c>
      <c r="H595" s="0" t="str">
        <f aca="false">IF($C595="","",IFERROR(INDEX('Chart of Accounts'!$C$2:$C$57,MATCH($C595,'Chart of Accounts'!$A$2:$A$57,0)),""))</f>
        <v/>
      </c>
      <c r="I595" s="0" t="str">
        <f aca="false">IF($C595="","",IFERROR(INDEX('Chart of Accounts'!$B$2:$B$57,MATCH($C595,'Chart of Accounts'!$A$2:$A$57,0)),""))</f>
        <v/>
      </c>
    </row>
    <row r="596" customFormat="false" ht="15" hidden="false" customHeight="false" outlineLevel="0" collapsed="false">
      <c r="A596" s="22"/>
      <c r="B596" s="42"/>
      <c r="C596" s="22"/>
      <c r="D596" s="41"/>
      <c r="E596" s="41"/>
      <c r="F596" s="22"/>
      <c r="G596" s="43" t="str">
        <f aca="false">IF(AND($A596="",$C596="",$D596="",$E596=""),"",IF($A596="","Needs a JE #",IF(ROUND(SUMIF($A$2:$A$1001,$A596,$D$2:$D$1001)-SUMIF($A$2:$A$1001,$A596,$E$2:$E$1001),2)=0,"✓","Out of balance")))</f>
        <v/>
      </c>
      <c r="H596" s="0" t="str">
        <f aca="false">IF($C596="","",IFERROR(INDEX('Chart of Accounts'!$C$2:$C$57,MATCH($C596,'Chart of Accounts'!$A$2:$A$57,0)),""))</f>
        <v/>
      </c>
      <c r="I596" s="0" t="str">
        <f aca="false">IF($C596="","",IFERROR(INDEX('Chart of Accounts'!$B$2:$B$57,MATCH($C596,'Chart of Accounts'!$A$2:$A$57,0)),""))</f>
        <v/>
      </c>
    </row>
    <row r="597" customFormat="false" ht="15" hidden="false" customHeight="false" outlineLevel="0" collapsed="false">
      <c r="A597" s="22"/>
      <c r="B597" s="42"/>
      <c r="C597" s="22"/>
      <c r="D597" s="41"/>
      <c r="E597" s="41"/>
      <c r="F597" s="22"/>
      <c r="G597" s="43" t="str">
        <f aca="false">IF(AND($A597="",$C597="",$D597="",$E597=""),"",IF($A597="","Needs a JE #",IF(ROUND(SUMIF($A$2:$A$1001,$A597,$D$2:$D$1001)-SUMIF($A$2:$A$1001,$A597,$E$2:$E$1001),2)=0,"✓","Out of balance")))</f>
        <v/>
      </c>
      <c r="H597" s="0" t="str">
        <f aca="false">IF($C597="","",IFERROR(INDEX('Chart of Accounts'!$C$2:$C$57,MATCH($C597,'Chart of Accounts'!$A$2:$A$57,0)),""))</f>
        <v/>
      </c>
      <c r="I597" s="0" t="str">
        <f aca="false">IF($C597="","",IFERROR(INDEX('Chart of Accounts'!$B$2:$B$57,MATCH($C597,'Chart of Accounts'!$A$2:$A$57,0)),""))</f>
        <v/>
      </c>
    </row>
    <row r="598" customFormat="false" ht="15" hidden="false" customHeight="false" outlineLevel="0" collapsed="false">
      <c r="A598" s="22"/>
      <c r="B598" s="42"/>
      <c r="C598" s="22"/>
      <c r="D598" s="41"/>
      <c r="E598" s="41"/>
      <c r="F598" s="22"/>
      <c r="G598" s="43" t="str">
        <f aca="false">IF(AND($A598="",$C598="",$D598="",$E598=""),"",IF($A598="","Needs a JE #",IF(ROUND(SUMIF($A$2:$A$1001,$A598,$D$2:$D$1001)-SUMIF($A$2:$A$1001,$A598,$E$2:$E$1001),2)=0,"✓","Out of balance")))</f>
        <v/>
      </c>
      <c r="H598" s="0" t="str">
        <f aca="false">IF($C598="","",IFERROR(INDEX('Chart of Accounts'!$C$2:$C$57,MATCH($C598,'Chart of Accounts'!$A$2:$A$57,0)),""))</f>
        <v/>
      </c>
      <c r="I598" s="0" t="str">
        <f aca="false">IF($C598="","",IFERROR(INDEX('Chart of Accounts'!$B$2:$B$57,MATCH($C598,'Chart of Accounts'!$A$2:$A$57,0)),""))</f>
        <v/>
      </c>
    </row>
    <row r="599" customFormat="false" ht="15" hidden="false" customHeight="false" outlineLevel="0" collapsed="false">
      <c r="A599" s="22"/>
      <c r="B599" s="42"/>
      <c r="C599" s="22"/>
      <c r="D599" s="41"/>
      <c r="E599" s="41"/>
      <c r="F599" s="22"/>
      <c r="G599" s="43" t="str">
        <f aca="false">IF(AND($A599="",$C599="",$D599="",$E599=""),"",IF($A599="","Needs a JE #",IF(ROUND(SUMIF($A$2:$A$1001,$A599,$D$2:$D$1001)-SUMIF($A$2:$A$1001,$A599,$E$2:$E$1001),2)=0,"✓","Out of balance")))</f>
        <v/>
      </c>
      <c r="H599" s="0" t="str">
        <f aca="false">IF($C599="","",IFERROR(INDEX('Chart of Accounts'!$C$2:$C$57,MATCH($C599,'Chart of Accounts'!$A$2:$A$57,0)),""))</f>
        <v/>
      </c>
      <c r="I599" s="0" t="str">
        <f aca="false">IF($C599="","",IFERROR(INDEX('Chart of Accounts'!$B$2:$B$57,MATCH($C599,'Chart of Accounts'!$A$2:$A$57,0)),""))</f>
        <v/>
      </c>
    </row>
    <row r="600" customFormat="false" ht="15" hidden="false" customHeight="false" outlineLevel="0" collapsed="false">
      <c r="A600" s="22"/>
      <c r="B600" s="42"/>
      <c r="C600" s="22"/>
      <c r="D600" s="41"/>
      <c r="E600" s="41"/>
      <c r="F600" s="22"/>
      <c r="G600" s="43" t="str">
        <f aca="false">IF(AND($A600="",$C600="",$D600="",$E600=""),"",IF($A600="","Needs a JE #",IF(ROUND(SUMIF($A$2:$A$1001,$A600,$D$2:$D$1001)-SUMIF($A$2:$A$1001,$A600,$E$2:$E$1001),2)=0,"✓","Out of balance")))</f>
        <v/>
      </c>
      <c r="H600" s="0" t="str">
        <f aca="false">IF($C600="","",IFERROR(INDEX('Chart of Accounts'!$C$2:$C$57,MATCH($C600,'Chart of Accounts'!$A$2:$A$57,0)),""))</f>
        <v/>
      </c>
      <c r="I600" s="0" t="str">
        <f aca="false">IF($C600="","",IFERROR(INDEX('Chart of Accounts'!$B$2:$B$57,MATCH($C600,'Chart of Accounts'!$A$2:$A$57,0)),""))</f>
        <v/>
      </c>
    </row>
    <row r="601" customFormat="false" ht="15" hidden="false" customHeight="false" outlineLevel="0" collapsed="false">
      <c r="A601" s="22"/>
      <c r="B601" s="42"/>
      <c r="C601" s="22"/>
      <c r="D601" s="41"/>
      <c r="E601" s="41"/>
      <c r="F601" s="22"/>
      <c r="G601" s="43" t="str">
        <f aca="false">IF(AND($A601="",$C601="",$D601="",$E601=""),"",IF($A601="","Needs a JE #",IF(ROUND(SUMIF($A$2:$A$1001,$A601,$D$2:$D$1001)-SUMIF($A$2:$A$1001,$A601,$E$2:$E$1001),2)=0,"✓","Out of balance")))</f>
        <v/>
      </c>
      <c r="H601" s="0" t="str">
        <f aca="false">IF($C601="","",IFERROR(INDEX('Chart of Accounts'!$C$2:$C$57,MATCH($C601,'Chart of Accounts'!$A$2:$A$57,0)),""))</f>
        <v/>
      </c>
      <c r="I601" s="0" t="str">
        <f aca="false">IF($C601="","",IFERROR(INDEX('Chart of Accounts'!$B$2:$B$57,MATCH($C601,'Chart of Accounts'!$A$2:$A$57,0)),""))</f>
        <v/>
      </c>
    </row>
    <row r="602" customFormat="false" ht="15" hidden="false" customHeight="false" outlineLevel="0" collapsed="false">
      <c r="A602" s="22"/>
      <c r="B602" s="42"/>
      <c r="C602" s="22"/>
      <c r="D602" s="41"/>
      <c r="E602" s="41"/>
      <c r="F602" s="22"/>
      <c r="G602" s="43" t="str">
        <f aca="false">IF(AND($A602="",$C602="",$D602="",$E602=""),"",IF($A602="","Needs a JE #",IF(ROUND(SUMIF($A$2:$A$1001,$A602,$D$2:$D$1001)-SUMIF($A$2:$A$1001,$A602,$E$2:$E$1001),2)=0,"✓","Out of balance")))</f>
        <v/>
      </c>
      <c r="H602" s="0" t="str">
        <f aca="false">IF($C602="","",IFERROR(INDEX('Chart of Accounts'!$C$2:$C$57,MATCH($C602,'Chart of Accounts'!$A$2:$A$57,0)),""))</f>
        <v/>
      </c>
      <c r="I602" s="0" t="str">
        <f aca="false">IF($C602="","",IFERROR(INDEX('Chart of Accounts'!$B$2:$B$57,MATCH($C602,'Chart of Accounts'!$A$2:$A$57,0)),""))</f>
        <v/>
      </c>
    </row>
    <row r="603" customFormat="false" ht="15" hidden="false" customHeight="false" outlineLevel="0" collapsed="false">
      <c r="A603" s="22"/>
      <c r="B603" s="42"/>
      <c r="C603" s="22"/>
      <c r="D603" s="41"/>
      <c r="E603" s="41"/>
      <c r="F603" s="22"/>
      <c r="G603" s="43" t="str">
        <f aca="false">IF(AND($A603="",$C603="",$D603="",$E603=""),"",IF($A603="","Needs a JE #",IF(ROUND(SUMIF($A$2:$A$1001,$A603,$D$2:$D$1001)-SUMIF($A$2:$A$1001,$A603,$E$2:$E$1001),2)=0,"✓","Out of balance")))</f>
        <v/>
      </c>
      <c r="H603" s="0" t="str">
        <f aca="false">IF($C603="","",IFERROR(INDEX('Chart of Accounts'!$C$2:$C$57,MATCH($C603,'Chart of Accounts'!$A$2:$A$57,0)),""))</f>
        <v/>
      </c>
      <c r="I603" s="0" t="str">
        <f aca="false">IF($C603="","",IFERROR(INDEX('Chart of Accounts'!$B$2:$B$57,MATCH($C603,'Chart of Accounts'!$A$2:$A$57,0)),""))</f>
        <v/>
      </c>
    </row>
    <row r="604" customFormat="false" ht="15" hidden="false" customHeight="false" outlineLevel="0" collapsed="false">
      <c r="A604" s="22"/>
      <c r="B604" s="42"/>
      <c r="C604" s="22"/>
      <c r="D604" s="41"/>
      <c r="E604" s="41"/>
      <c r="F604" s="22"/>
      <c r="G604" s="43" t="str">
        <f aca="false">IF(AND($A604="",$C604="",$D604="",$E604=""),"",IF($A604="","Needs a JE #",IF(ROUND(SUMIF($A$2:$A$1001,$A604,$D$2:$D$1001)-SUMIF($A$2:$A$1001,$A604,$E$2:$E$1001),2)=0,"✓","Out of balance")))</f>
        <v/>
      </c>
      <c r="H604" s="0" t="str">
        <f aca="false">IF($C604="","",IFERROR(INDEX('Chart of Accounts'!$C$2:$C$57,MATCH($C604,'Chart of Accounts'!$A$2:$A$57,0)),""))</f>
        <v/>
      </c>
      <c r="I604" s="0" t="str">
        <f aca="false">IF($C604="","",IFERROR(INDEX('Chart of Accounts'!$B$2:$B$57,MATCH($C604,'Chart of Accounts'!$A$2:$A$57,0)),""))</f>
        <v/>
      </c>
    </row>
    <row r="605" customFormat="false" ht="15" hidden="false" customHeight="false" outlineLevel="0" collapsed="false">
      <c r="A605" s="22"/>
      <c r="B605" s="42"/>
      <c r="C605" s="22"/>
      <c r="D605" s="41"/>
      <c r="E605" s="41"/>
      <c r="F605" s="22"/>
      <c r="G605" s="43" t="str">
        <f aca="false">IF(AND($A605="",$C605="",$D605="",$E605=""),"",IF($A605="","Needs a JE #",IF(ROUND(SUMIF($A$2:$A$1001,$A605,$D$2:$D$1001)-SUMIF($A$2:$A$1001,$A605,$E$2:$E$1001),2)=0,"✓","Out of balance")))</f>
        <v/>
      </c>
      <c r="H605" s="0" t="str">
        <f aca="false">IF($C605="","",IFERROR(INDEX('Chart of Accounts'!$C$2:$C$57,MATCH($C605,'Chart of Accounts'!$A$2:$A$57,0)),""))</f>
        <v/>
      </c>
      <c r="I605" s="0" t="str">
        <f aca="false">IF($C605="","",IFERROR(INDEX('Chart of Accounts'!$B$2:$B$57,MATCH($C605,'Chart of Accounts'!$A$2:$A$57,0)),""))</f>
        <v/>
      </c>
    </row>
    <row r="606" customFormat="false" ht="15" hidden="false" customHeight="false" outlineLevel="0" collapsed="false">
      <c r="A606" s="22"/>
      <c r="B606" s="42"/>
      <c r="C606" s="22"/>
      <c r="D606" s="41"/>
      <c r="E606" s="41"/>
      <c r="F606" s="22"/>
      <c r="G606" s="43" t="str">
        <f aca="false">IF(AND($A606="",$C606="",$D606="",$E606=""),"",IF($A606="","Needs a JE #",IF(ROUND(SUMIF($A$2:$A$1001,$A606,$D$2:$D$1001)-SUMIF($A$2:$A$1001,$A606,$E$2:$E$1001),2)=0,"✓","Out of balance")))</f>
        <v/>
      </c>
      <c r="H606" s="0" t="str">
        <f aca="false">IF($C606="","",IFERROR(INDEX('Chart of Accounts'!$C$2:$C$57,MATCH($C606,'Chart of Accounts'!$A$2:$A$57,0)),""))</f>
        <v/>
      </c>
      <c r="I606" s="0" t="str">
        <f aca="false">IF($C606="","",IFERROR(INDEX('Chart of Accounts'!$B$2:$B$57,MATCH($C606,'Chart of Accounts'!$A$2:$A$57,0)),""))</f>
        <v/>
      </c>
    </row>
    <row r="607" customFormat="false" ht="15" hidden="false" customHeight="false" outlineLevel="0" collapsed="false">
      <c r="A607" s="22"/>
      <c r="B607" s="42"/>
      <c r="C607" s="22"/>
      <c r="D607" s="41"/>
      <c r="E607" s="41"/>
      <c r="F607" s="22"/>
      <c r="G607" s="43" t="str">
        <f aca="false">IF(AND($A607="",$C607="",$D607="",$E607=""),"",IF($A607="","Needs a JE #",IF(ROUND(SUMIF($A$2:$A$1001,$A607,$D$2:$D$1001)-SUMIF($A$2:$A$1001,$A607,$E$2:$E$1001),2)=0,"✓","Out of balance")))</f>
        <v/>
      </c>
      <c r="H607" s="0" t="str">
        <f aca="false">IF($C607="","",IFERROR(INDEX('Chart of Accounts'!$C$2:$C$57,MATCH($C607,'Chart of Accounts'!$A$2:$A$57,0)),""))</f>
        <v/>
      </c>
      <c r="I607" s="0" t="str">
        <f aca="false">IF($C607="","",IFERROR(INDEX('Chart of Accounts'!$B$2:$B$57,MATCH($C607,'Chart of Accounts'!$A$2:$A$57,0)),""))</f>
        <v/>
      </c>
    </row>
    <row r="608" customFormat="false" ht="15" hidden="false" customHeight="false" outlineLevel="0" collapsed="false">
      <c r="A608" s="22"/>
      <c r="B608" s="42"/>
      <c r="C608" s="22"/>
      <c r="D608" s="41"/>
      <c r="E608" s="41"/>
      <c r="F608" s="22"/>
      <c r="G608" s="43" t="str">
        <f aca="false">IF(AND($A608="",$C608="",$D608="",$E608=""),"",IF($A608="","Needs a JE #",IF(ROUND(SUMIF($A$2:$A$1001,$A608,$D$2:$D$1001)-SUMIF($A$2:$A$1001,$A608,$E$2:$E$1001),2)=0,"✓","Out of balance")))</f>
        <v/>
      </c>
      <c r="H608" s="0" t="str">
        <f aca="false">IF($C608="","",IFERROR(INDEX('Chart of Accounts'!$C$2:$C$57,MATCH($C608,'Chart of Accounts'!$A$2:$A$57,0)),""))</f>
        <v/>
      </c>
      <c r="I608" s="0" t="str">
        <f aca="false">IF($C608="","",IFERROR(INDEX('Chart of Accounts'!$B$2:$B$57,MATCH($C608,'Chart of Accounts'!$A$2:$A$57,0)),""))</f>
        <v/>
      </c>
    </row>
    <row r="609" customFormat="false" ht="15" hidden="false" customHeight="false" outlineLevel="0" collapsed="false">
      <c r="A609" s="22"/>
      <c r="B609" s="42"/>
      <c r="C609" s="22"/>
      <c r="D609" s="41"/>
      <c r="E609" s="41"/>
      <c r="F609" s="22"/>
      <c r="G609" s="43" t="str">
        <f aca="false">IF(AND($A609="",$C609="",$D609="",$E609=""),"",IF($A609="","Needs a JE #",IF(ROUND(SUMIF($A$2:$A$1001,$A609,$D$2:$D$1001)-SUMIF($A$2:$A$1001,$A609,$E$2:$E$1001),2)=0,"✓","Out of balance")))</f>
        <v/>
      </c>
      <c r="H609" s="0" t="str">
        <f aca="false">IF($C609="","",IFERROR(INDEX('Chart of Accounts'!$C$2:$C$57,MATCH($C609,'Chart of Accounts'!$A$2:$A$57,0)),""))</f>
        <v/>
      </c>
      <c r="I609" s="0" t="str">
        <f aca="false">IF($C609="","",IFERROR(INDEX('Chart of Accounts'!$B$2:$B$57,MATCH($C609,'Chart of Accounts'!$A$2:$A$57,0)),""))</f>
        <v/>
      </c>
    </row>
    <row r="610" customFormat="false" ht="15" hidden="false" customHeight="false" outlineLevel="0" collapsed="false">
      <c r="A610" s="22"/>
      <c r="B610" s="42"/>
      <c r="C610" s="22"/>
      <c r="D610" s="41"/>
      <c r="E610" s="41"/>
      <c r="F610" s="22"/>
      <c r="G610" s="43" t="str">
        <f aca="false">IF(AND($A610="",$C610="",$D610="",$E610=""),"",IF($A610="","Needs a JE #",IF(ROUND(SUMIF($A$2:$A$1001,$A610,$D$2:$D$1001)-SUMIF($A$2:$A$1001,$A610,$E$2:$E$1001),2)=0,"✓","Out of balance")))</f>
        <v/>
      </c>
      <c r="H610" s="0" t="str">
        <f aca="false">IF($C610="","",IFERROR(INDEX('Chart of Accounts'!$C$2:$C$57,MATCH($C610,'Chart of Accounts'!$A$2:$A$57,0)),""))</f>
        <v/>
      </c>
      <c r="I610" s="0" t="str">
        <f aca="false">IF($C610="","",IFERROR(INDEX('Chart of Accounts'!$B$2:$B$57,MATCH($C610,'Chart of Accounts'!$A$2:$A$57,0)),""))</f>
        <v/>
      </c>
    </row>
    <row r="611" customFormat="false" ht="15" hidden="false" customHeight="false" outlineLevel="0" collapsed="false">
      <c r="A611" s="22"/>
      <c r="B611" s="42"/>
      <c r="C611" s="22"/>
      <c r="D611" s="41"/>
      <c r="E611" s="41"/>
      <c r="F611" s="22"/>
      <c r="G611" s="43" t="str">
        <f aca="false">IF(AND($A611="",$C611="",$D611="",$E611=""),"",IF($A611="","Needs a JE #",IF(ROUND(SUMIF($A$2:$A$1001,$A611,$D$2:$D$1001)-SUMIF($A$2:$A$1001,$A611,$E$2:$E$1001),2)=0,"✓","Out of balance")))</f>
        <v/>
      </c>
      <c r="H611" s="0" t="str">
        <f aca="false">IF($C611="","",IFERROR(INDEX('Chart of Accounts'!$C$2:$C$57,MATCH($C611,'Chart of Accounts'!$A$2:$A$57,0)),""))</f>
        <v/>
      </c>
      <c r="I611" s="0" t="str">
        <f aca="false">IF($C611="","",IFERROR(INDEX('Chart of Accounts'!$B$2:$B$57,MATCH($C611,'Chart of Accounts'!$A$2:$A$57,0)),""))</f>
        <v/>
      </c>
    </row>
    <row r="612" customFormat="false" ht="15" hidden="false" customHeight="false" outlineLevel="0" collapsed="false">
      <c r="A612" s="22"/>
      <c r="B612" s="42"/>
      <c r="C612" s="22"/>
      <c r="D612" s="41"/>
      <c r="E612" s="41"/>
      <c r="F612" s="22"/>
      <c r="G612" s="43" t="str">
        <f aca="false">IF(AND($A612="",$C612="",$D612="",$E612=""),"",IF($A612="","Needs a JE #",IF(ROUND(SUMIF($A$2:$A$1001,$A612,$D$2:$D$1001)-SUMIF($A$2:$A$1001,$A612,$E$2:$E$1001),2)=0,"✓","Out of balance")))</f>
        <v/>
      </c>
      <c r="H612" s="0" t="str">
        <f aca="false">IF($C612="","",IFERROR(INDEX('Chart of Accounts'!$C$2:$C$57,MATCH($C612,'Chart of Accounts'!$A$2:$A$57,0)),""))</f>
        <v/>
      </c>
      <c r="I612" s="0" t="str">
        <f aca="false">IF($C612="","",IFERROR(INDEX('Chart of Accounts'!$B$2:$B$57,MATCH($C612,'Chart of Accounts'!$A$2:$A$57,0)),""))</f>
        <v/>
      </c>
    </row>
    <row r="613" customFormat="false" ht="15" hidden="false" customHeight="false" outlineLevel="0" collapsed="false">
      <c r="A613" s="22"/>
      <c r="B613" s="42"/>
      <c r="C613" s="22"/>
      <c r="D613" s="41"/>
      <c r="E613" s="41"/>
      <c r="F613" s="22"/>
      <c r="G613" s="43" t="str">
        <f aca="false">IF(AND($A613="",$C613="",$D613="",$E613=""),"",IF($A613="","Needs a JE #",IF(ROUND(SUMIF($A$2:$A$1001,$A613,$D$2:$D$1001)-SUMIF($A$2:$A$1001,$A613,$E$2:$E$1001),2)=0,"✓","Out of balance")))</f>
        <v/>
      </c>
      <c r="H613" s="0" t="str">
        <f aca="false">IF($C613="","",IFERROR(INDEX('Chart of Accounts'!$C$2:$C$57,MATCH($C613,'Chart of Accounts'!$A$2:$A$57,0)),""))</f>
        <v/>
      </c>
      <c r="I613" s="0" t="str">
        <f aca="false">IF($C613="","",IFERROR(INDEX('Chart of Accounts'!$B$2:$B$57,MATCH($C613,'Chart of Accounts'!$A$2:$A$57,0)),""))</f>
        <v/>
      </c>
    </row>
    <row r="614" customFormat="false" ht="15" hidden="false" customHeight="false" outlineLevel="0" collapsed="false">
      <c r="A614" s="22"/>
      <c r="B614" s="42"/>
      <c r="C614" s="22"/>
      <c r="D614" s="41"/>
      <c r="E614" s="41"/>
      <c r="F614" s="22"/>
      <c r="G614" s="43" t="str">
        <f aca="false">IF(AND($A614="",$C614="",$D614="",$E614=""),"",IF($A614="","Needs a JE #",IF(ROUND(SUMIF($A$2:$A$1001,$A614,$D$2:$D$1001)-SUMIF($A$2:$A$1001,$A614,$E$2:$E$1001),2)=0,"✓","Out of balance")))</f>
        <v/>
      </c>
      <c r="H614" s="0" t="str">
        <f aca="false">IF($C614="","",IFERROR(INDEX('Chart of Accounts'!$C$2:$C$57,MATCH($C614,'Chart of Accounts'!$A$2:$A$57,0)),""))</f>
        <v/>
      </c>
      <c r="I614" s="0" t="str">
        <f aca="false">IF($C614="","",IFERROR(INDEX('Chart of Accounts'!$B$2:$B$57,MATCH($C614,'Chart of Accounts'!$A$2:$A$57,0)),""))</f>
        <v/>
      </c>
    </row>
    <row r="615" customFormat="false" ht="15" hidden="false" customHeight="false" outlineLevel="0" collapsed="false">
      <c r="A615" s="22"/>
      <c r="B615" s="42"/>
      <c r="C615" s="22"/>
      <c r="D615" s="41"/>
      <c r="E615" s="41"/>
      <c r="F615" s="22"/>
      <c r="G615" s="43" t="str">
        <f aca="false">IF(AND($A615="",$C615="",$D615="",$E615=""),"",IF($A615="","Needs a JE #",IF(ROUND(SUMIF($A$2:$A$1001,$A615,$D$2:$D$1001)-SUMIF($A$2:$A$1001,$A615,$E$2:$E$1001),2)=0,"✓","Out of balance")))</f>
        <v/>
      </c>
      <c r="H615" s="0" t="str">
        <f aca="false">IF($C615="","",IFERROR(INDEX('Chart of Accounts'!$C$2:$C$57,MATCH($C615,'Chart of Accounts'!$A$2:$A$57,0)),""))</f>
        <v/>
      </c>
      <c r="I615" s="0" t="str">
        <f aca="false">IF($C615="","",IFERROR(INDEX('Chart of Accounts'!$B$2:$B$57,MATCH($C615,'Chart of Accounts'!$A$2:$A$57,0)),""))</f>
        <v/>
      </c>
    </row>
    <row r="616" customFormat="false" ht="15" hidden="false" customHeight="false" outlineLevel="0" collapsed="false">
      <c r="A616" s="22"/>
      <c r="B616" s="42"/>
      <c r="C616" s="22"/>
      <c r="D616" s="41"/>
      <c r="E616" s="41"/>
      <c r="F616" s="22"/>
      <c r="G616" s="43" t="str">
        <f aca="false">IF(AND($A616="",$C616="",$D616="",$E616=""),"",IF($A616="","Needs a JE #",IF(ROUND(SUMIF($A$2:$A$1001,$A616,$D$2:$D$1001)-SUMIF($A$2:$A$1001,$A616,$E$2:$E$1001),2)=0,"✓","Out of balance")))</f>
        <v/>
      </c>
      <c r="H616" s="0" t="str">
        <f aca="false">IF($C616="","",IFERROR(INDEX('Chart of Accounts'!$C$2:$C$57,MATCH($C616,'Chart of Accounts'!$A$2:$A$57,0)),""))</f>
        <v/>
      </c>
      <c r="I616" s="0" t="str">
        <f aca="false">IF($C616="","",IFERROR(INDEX('Chart of Accounts'!$B$2:$B$57,MATCH($C616,'Chart of Accounts'!$A$2:$A$57,0)),""))</f>
        <v/>
      </c>
    </row>
    <row r="617" customFormat="false" ht="15" hidden="false" customHeight="false" outlineLevel="0" collapsed="false">
      <c r="A617" s="22"/>
      <c r="B617" s="42"/>
      <c r="C617" s="22"/>
      <c r="D617" s="41"/>
      <c r="E617" s="41"/>
      <c r="F617" s="22"/>
      <c r="G617" s="43" t="str">
        <f aca="false">IF(AND($A617="",$C617="",$D617="",$E617=""),"",IF($A617="","Needs a JE #",IF(ROUND(SUMIF($A$2:$A$1001,$A617,$D$2:$D$1001)-SUMIF($A$2:$A$1001,$A617,$E$2:$E$1001),2)=0,"✓","Out of balance")))</f>
        <v/>
      </c>
      <c r="H617" s="0" t="str">
        <f aca="false">IF($C617="","",IFERROR(INDEX('Chart of Accounts'!$C$2:$C$57,MATCH($C617,'Chart of Accounts'!$A$2:$A$57,0)),""))</f>
        <v/>
      </c>
      <c r="I617" s="0" t="str">
        <f aca="false">IF($C617="","",IFERROR(INDEX('Chart of Accounts'!$B$2:$B$57,MATCH($C617,'Chart of Accounts'!$A$2:$A$57,0)),""))</f>
        <v/>
      </c>
    </row>
    <row r="618" customFormat="false" ht="15" hidden="false" customHeight="false" outlineLevel="0" collapsed="false">
      <c r="A618" s="22"/>
      <c r="B618" s="42"/>
      <c r="C618" s="22"/>
      <c r="D618" s="41"/>
      <c r="E618" s="41"/>
      <c r="F618" s="22"/>
      <c r="G618" s="43" t="str">
        <f aca="false">IF(AND($A618="",$C618="",$D618="",$E618=""),"",IF($A618="","Needs a JE #",IF(ROUND(SUMIF($A$2:$A$1001,$A618,$D$2:$D$1001)-SUMIF($A$2:$A$1001,$A618,$E$2:$E$1001),2)=0,"✓","Out of balance")))</f>
        <v/>
      </c>
      <c r="H618" s="0" t="str">
        <f aca="false">IF($C618="","",IFERROR(INDEX('Chart of Accounts'!$C$2:$C$57,MATCH($C618,'Chart of Accounts'!$A$2:$A$57,0)),""))</f>
        <v/>
      </c>
      <c r="I618" s="0" t="str">
        <f aca="false">IF($C618="","",IFERROR(INDEX('Chart of Accounts'!$B$2:$B$57,MATCH($C618,'Chart of Accounts'!$A$2:$A$57,0)),""))</f>
        <v/>
      </c>
    </row>
    <row r="619" customFormat="false" ht="15" hidden="false" customHeight="false" outlineLevel="0" collapsed="false">
      <c r="A619" s="22"/>
      <c r="B619" s="42"/>
      <c r="C619" s="22"/>
      <c r="D619" s="41"/>
      <c r="E619" s="41"/>
      <c r="F619" s="22"/>
      <c r="G619" s="43" t="str">
        <f aca="false">IF(AND($A619="",$C619="",$D619="",$E619=""),"",IF($A619="","Needs a JE #",IF(ROUND(SUMIF($A$2:$A$1001,$A619,$D$2:$D$1001)-SUMIF($A$2:$A$1001,$A619,$E$2:$E$1001),2)=0,"✓","Out of balance")))</f>
        <v/>
      </c>
      <c r="H619" s="0" t="str">
        <f aca="false">IF($C619="","",IFERROR(INDEX('Chart of Accounts'!$C$2:$C$57,MATCH($C619,'Chart of Accounts'!$A$2:$A$57,0)),""))</f>
        <v/>
      </c>
      <c r="I619" s="0" t="str">
        <f aca="false">IF($C619="","",IFERROR(INDEX('Chart of Accounts'!$B$2:$B$57,MATCH($C619,'Chart of Accounts'!$A$2:$A$57,0)),""))</f>
        <v/>
      </c>
    </row>
    <row r="620" customFormat="false" ht="15" hidden="false" customHeight="false" outlineLevel="0" collapsed="false">
      <c r="A620" s="22"/>
      <c r="B620" s="42"/>
      <c r="C620" s="22"/>
      <c r="D620" s="41"/>
      <c r="E620" s="41"/>
      <c r="F620" s="22"/>
      <c r="G620" s="43" t="str">
        <f aca="false">IF(AND($A620="",$C620="",$D620="",$E620=""),"",IF($A620="","Needs a JE #",IF(ROUND(SUMIF($A$2:$A$1001,$A620,$D$2:$D$1001)-SUMIF($A$2:$A$1001,$A620,$E$2:$E$1001),2)=0,"✓","Out of balance")))</f>
        <v/>
      </c>
      <c r="H620" s="0" t="str">
        <f aca="false">IF($C620="","",IFERROR(INDEX('Chart of Accounts'!$C$2:$C$57,MATCH($C620,'Chart of Accounts'!$A$2:$A$57,0)),""))</f>
        <v/>
      </c>
      <c r="I620" s="0" t="str">
        <f aca="false">IF($C620="","",IFERROR(INDEX('Chart of Accounts'!$B$2:$B$57,MATCH($C620,'Chart of Accounts'!$A$2:$A$57,0)),""))</f>
        <v/>
      </c>
    </row>
    <row r="621" customFormat="false" ht="15" hidden="false" customHeight="false" outlineLevel="0" collapsed="false">
      <c r="A621" s="22"/>
      <c r="B621" s="42"/>
      <c r="C621" s="22"/>
      <c r="D621" s="41"/>
      <c r="E621" s="41"/>
      <c r="F621" s="22"/>
      <c r="G621" s="43" t="str">
        <f aca="false">IF(AND($A621="",$C621="",$D621="",$E621=""),"",IF($A621="","Needs a JE #",IF(ROUND(SUMIF($A$2:$A$1001,$A621,$D$2:$D$1001)-SUMIF($A$2:$A$1001,$A621,$E$2:$E$1001),2)=0,"✓","Out of balance")))</f>
        <v/>
      </c>
      <c r="H621" s="0" t="str">
        <f aca="false">IF($C621="","",IFERROR(INDEX('Chart of Accounts'!$C$2:$C$57,MATCH($C621,'Chart of Accounts'!$A$2:$A$57,0)),""))</f>
        <v/>
      </c>
      <c r="I621" s="0" t="str">
        <f aca="false">IF($C621="","",IFERROR(INDEX('Chart of Accounts'!$B$2:$B$57,MATCH($C621,'Chart of Accounts'!$A$2:$A$57,0)),""))</f>
        <v/>
      </c>
    </row>
    <row r="622" customFormat="false" ht="15" hidden="false" customHeight="false" outlineLevel="0" collapsed="false">
      <c r="A622" s="22"/>
      <c r="B622" s="42"/>
      <c r="C622" s="22"/>
      <c r="D622" s="41"/>
      <c r="E622" s="41"/>
      <c r="F622" s="22"/>
      <c r="G622" s="43" t="str">
        <f aca="false">IF(AND($A622="",$C622="",$D622="",$E622=""),"",IF($A622="","Needs a JE #",IF(ROUND(SUMIF($A$2:$A$1001,$A622,$D$2:$D$1001)-SUMIF($A$2:$A$1001,$A622,$E$2:$E$1001),2)=0,"✓","Out of balance")))</f>
        <v/>
      </c>
      <c r="H622" s="0" t="str">
        <f aca="false">IF($C622="","",IFERROR(INDEX('Chart of Accounts'!$C$2:$C$57,MATCH($C622,'Chart of Accounts'!$A$2:$A$57,0)),""))</f>
        <v/>
      </c>
      <c r="I622" s="0" t="str">
        <f aca="false">IF($C622="","",IFERROR(INDEX('Chart of Accounts'!$B$2:$B$57,MATCH($C622,'Chart of Accounts'!$A$2:$A$57,0)),""))</f>
        <v/>
      </c>
    </row>
    <row r="623" customFormat="false" ht="15" hidden="false" customHeight="false" outlineLevel="0" collapsed="false">
      <c r="A623" s="22"/>
      <c r="B623" s="42"/>
      <c r="C623" s="22"/>
      <c r="D623" s="41"/>
      <c r="E623" s="41"/>
      <c r="F623" s="22"/>
      <c r="G623" s="43" t="str">
        <f aca="false">IF(AND($A623="",$C623="",$D623="",$E623=""),"",IF($A623="","Needs a JE #",IF(ROUND(SUMIF($A$2:$A$1001,$A623,$D$2:$D$1001)-SUMIF($A$2:$A$1001,$A623,$E$2:$E$1001),2)=0,"✓","Out of balance")))</f>
        <v/>
      </c>
      <c r="H623" s="0" t="str">
        <f aca="false">IF($C623="","",IFERROR(INDEX('Chart of Accounts'!$C$2:$C$57,MATCH($C623,'Chart of Accounts'!$A$2:$A$57,0)),""))</f>
        <v/>
      </c>
      <c r="I623" s="0" t="str">
        <f aca="false">IF($C623="","",IFERROR(INDEX('Chart of Accounts'!$B$2:$B$57,MATCH($C623,'Chart of Accounts'!$A$2:$A$57,0)),""))</f>
        <v/>
      </c>
    </row>
    <row r="624" customFormat="false" ht="15" hidden="false" customHeight="false" outlineLevel="0" collapsed="false">
      <c r="A624" s="22"/>
      <c r="B624" s="42"/>
      <c r="C624" s="22"/>
      <c r="D624" s="41"/>
      <c r="E624" s="41"/>
      <c r="F624" s="22"/>
      <c r="G624" s="43" t="str">
        <f aca="false">IF(AND($A624="",$C624="",$D624="",$E624=""),"",IF($A624="","Needs a JE #",IF(ROUND(SUMIF($A$2:$A$1001,$A624,$D$2:$D$1001)-SUMIF($A$2:$A$1001,$A624,$E$2:$E$1001),2)=0,"✓","Out of balance")))</f>
        <v/>
      </c>
      <c r="H624" s="0" t="str">
        <f aca="false">IF($C624="","",IFERROR(INDEX('Chart of Accounts'!$C$2:$C$57,MATCH($C624,'Chart of Accounts'!$A$2:$A$57,0)),""))</f>
        <v/>
      </c>
      <c r="I624" s="0" t="str">
        <f aca="false">IF($C624="","",IFERROR(INDEX('Chart of Accounts'!$B$2:$B$57,MATCH($C624,'Chart of Accounts'!$A$2:$A$57,0)),""))</f>
        <v/>
      </c>
    </row>
    <row r="625" customFormat="false" ht="15" hidden="false" customHeight="false" outlineLevel="0" collapsed="false">
      <c r="A625" s="22"/>
      <c r="B625" s="42"/>
      <c r="C625" s="22"/>
      <c r="D625" s="41"/>
      <c r="E625" s="41"/>
      <c r="F625" s="22"/>
      <c r="G625" s="43" t="str">
        <f aca="false">IF(AND($A625="",$C625="",$D625="",$E625=""),"",IF($A625="","Needs a JE #",IF(ROUND(SUMIF($A$2:$A$1001,$A625,$D$2:$D$1001)-SUMIF($A$2:$A$1001,$A625,$E$2:$E$1001),2)=0,"✓","Out of balance")))</f>
        <v/>
      </c>
      <c r="H625" s="0" t="str">
        <f aca="false">IF($C625="","",IFERROR(INDEX('Chart of Accounts'!$C$2:$C$57,MATCH($C625,'Chart of Accounts'!$A$2:$A$57,0)),""))</f>
        <v/>
      </c>
      <c r="I625" s="0" t="str">
        <f aca="false">IF($C625="","",IFERROR(INDEX('Chart of Accounts'!$B$2:$B$57,MATCH($C625,'Chart of Accounts'!$A$2:$A$57,0)),""))</f>
        <v/>
      </c>
    </row>
    <row r="626" customFormat="false" ht="15" hidden="false" customHeight="false" outlineLevel="0" collapsed="false">
      <c r="A626" s="22"/>
      <c r="B626" s="42"/>
      <c r="C626" s="22"/>
      <c r="D626" s="41"/>
      <c r="E626" s="41"/>
      <c r="F626" s="22"/>
      <c r="G626" s="43" t="str">
        <f aca="false">IF(AND($A626="",$C626="",$D626="",$E626=""),"",IF($A626="","Needs a JE #",IF(ROUND(SUMIF($A$2:$A$1001,$A626,$D$2:$D$1001)-SUMIF($A$2:$A$1001,$A626,$E$2:$E$1001),2)=0,"✓","Out of balance")))</f>
        <v/>
      </c>
      <c r="H626" s="0" t="str">
        <f aca="false">IF($C626="","",IFERROR(INDEX('Chart of Accounts'!$C$2:$C$57,MATCH($C626,'Chart of Accounts'!$A$2:$A$57,0)),""))</f>
        <v/>
      </c>
      <c r="I626" s="0" t="str">
        <f aca="false">IF($C626="","",IFERROR(INDEX('Chart of Accounts'!$B$2:$B$57,MATCH($C626,'Chart of Accounts'!$A$2:$A$57,0)),""))</f>
        <v/>
      </c>
    </row>
    <row r="627" customFormat="false" ht="15" hidden="false" customHeight="false" outlineLevel="0" collapsed="false">
      <c r="A627" s="22"/>
      <c r="B627" s="42"/>
      <c r="C627" s="22"/>
      <c r="D627" s="41"/>
      <c r="E627" s="41"/>
      <c r="F627" s="22"/>
      <c r="G627" s="43" t="str">
        <f aca="false">IF(AND($A627="",$C627="",$D627="",$E627=""),"",IF($A627="","Needs a JE #",IF(ROUND(SUMIF($A$2:$A$1001,$A627,$D$2:$D$1001)-SUMIF($A$2:$A$1001,$A627,$E$2:$E$1001),2)=0,"✓","Out of balance")))</f>
        <v/>
      </c>
      <c r="H627" s="0" t="str">
        <f aca="false">IF($C627="","",IFERROR(INDEX('Chart of Accounts'!$C$2:$C$57,MATCH($C627,'Chart of Accounts'!$A$2:$A$57,0)),""))</f>
        <v/>
      </c>
      <c r="I627" s="0" t="str">
        <f aca="false">IF($C627="","",IFERROR(INDEX('Chart of Accounts'!$B$2:$B$57,MATCH($C627,'Chart of Accounts'!$A$2:$A$57,0)),""))</f>
        <v/>
      </c>
    </row>
    <row r="628" customFormat="false" ht="15" hidden="false" customHeight="false" outlineLevel="0" collapsed="false">
      <c r="A628" s="22"/>
      <c r="B628" s="42"/>
      <c r="C628" s="22"/>
      <c r="D628" s="41"/>
      <c r="E628" s="41"/>
      <c r="F628" s="22"/>
      <c r="G628" s="43" t="str">
        <f aca="false">IF(AND($A628="",$C628="",$D628="",$E628=""),"",IF($A628="","Needs a JE #",IF(ROUND(SUMIF($A$2:$A$1001,$A628,$D$2:$D$1001)-SUMIF($A$2:$A$1001,$A628,$E$2:$E$1001),2)=0,"✓","Out of balance")))</f>
        <v/>
      </c>
      <c r="H628" s="0" t="str">
        <f aca="false">IF($C628="","",IFERROR(INDEX('Chart of Accounts'!$C$2:$C$57,MATCH($C628,'Chart of Accounts'!$A$2:$A$57,0)),""))</f>
        <v/>
      </c>
      <c r="I628" s="0" t="str">
        <f aca="false">IF($C628="","",IFERROR(INDEX('Chart of Accounts'!$B$2:$B$57,MATCH($C628,'Chart of Accounts'!$A$2:$A$57,0)),""))</f>
        <v/>
      </c>
    </row>
    <row r="629" customFormat="false" ht="15" hidden="false" customHeight="false" outlineLevel="0" collapsed="false">
      <c r="A629" s="22"/>
      <c r="B629" s="42"/>
      <c r="C629" s="22"/>
      <c r="D629" s="41"/>
      <c r="E629" s="41"/>
      <c r="F629" s="22"/>
      <c r="G629" s="43" t="str">
        <f aca="false">IF(AND($A629="",$C629="",$D629="",$E629=""),"",IF($A629="","Needs a JE #",IF(ROUND(SUMIF($A$2:$A$1001,$A629,$D$2:$D$1001)-SUMIF($A$2:$A$1001,$A629,$E$2:$E$1001),2)=0,"✓","Out of balance")))</f>
        <v/>
      </c>
      <c r="H629" s="0" t="str">
        <f aca="false">IF($C629="","",IFERROR(INDEX('Chart of Accounts'!$C$2:$C$57,MATCH($C629,'Chart of Accounts'!$A$2:$A$57,0)),""))</f>
        <v/>
      </c>
      <c r="I629" s="0" t="str">
        <f aca="false">IF($C629="","",IFERROR(INDEX('Chart of Accounts'!$B$2:$B$57,MATCH($C629,'Chart of Accounts'!$A$2:$A$57,0)),""))</f>
        <v/>
      </c>
    </row>
    <row r="630" customFormat="false" ht="15" hidden="false" customHeight="false" outlineLevel="0" collapsed="false">
      <c r="A630" s="22"/>
      <c r="B630" s="42"/>
      <c r="C630" s="22"/>
      <c r="D630" s="41"/>
      <c r="E630" s="41"/>
      <c r="F630" s="22"/>
      <c r="G630" s="43" t="str">
        <f aca="false">IF(AND($A630="",$C630="",$D630="",$E630=""),"",IF($A630="","Needs a JE #",IF(ROUND(SUMIF($A$2:$A$1001,$A630,$D$2:$D$1001)-SUMIF($A$2:$A$1001,$A630,$E$2:$E$1001),2)=0,"✓","Out of balance")))</f>
        <v/>
      </c>
      <c r="H630" s="0" t="str">
        <f aca="false">IF($C630="","",IFERROR(INDEX('Chart of Accounts'!$C$2:$C$57,MATCH($C630,'Chart of Accounts'!$A$2:$A$57,0)),""))</f>
        <v/>
      </c>
      <c r="I630" s="0" t="str">
        <f aca="false">IF($C630="","",IFERROR(INDEX('Chart of Accounts'!$B$2:$B$57,MATCH($C630,'Chart of Accounts'!$A$2:$A$57,0)),""))</f>
        <v/>
      </c>
    </row>
    <row r="631" customFormat="false" ht="15" hidden="false" customHeight="false" outlineLevel="0" collapsed="false">
      <c r="A631" s="22"/>
      <c r="B631" s="42"/>
      <c r="C631" s="22"/>
      <c r="D631" s="41"/>
      <c r="E631" s="41"/>
      <c r="F631" s="22"/>
      <c r="G631" s="43" t="str">
        <f aca="false">IF(AND($A631="",$C631="",$D631="",$E631=""),"",IF($A631="","Needs a JE #",IF(ROUND(SUMIF($A$2:$A$1001,$A631,$D$2:$D$1001)-SUMIF($A$2:$A$1001,$A631,$E$2:$E$1001),2)=0,"✓","Out of balance")))</f>
        <v/>
      </c>
      <c r="H631" s="0" t="str">
        <f aca="false">IF($C631="","",IFERROR(INDEX('Chart of Accounts'!$C$2:$C$57,MATCH($C631,'Chart of Accounts'!$A$2:$A$57,0)),""))</f>
        <v/>
      </c>
      <c r="I631" s="0" t="str">
        <f aca="false">IF($C631="","",IFERROR(INDEX('Chart of Accounts'!$B$2:$B$57,MATCH($C631,'Chart of Accounts'!$A$2:$A$57,0)),""))</f>
        <v/>
      </c>
    </row>
    <row r="632" customFormat="false" ht="15" hidden="false" customHeight="false" outlineLevel="0" collapsed="false">
      <c r="A632" s="22"/>
      <c r="B632" s="42"/>
      <c r="C632" s="22"/>
      <c r="D632" s="41"/>
      <c r="E632" s="41"/>
      <c r="F632" s="22"/>
      <c r="G632" s="43" t="str">
        <f aca="false">IF(AND($A632="",$C632="",$D632="",$E632=""),"",IF($A632="","Needs a JE #",IF(ROUND(SUMIF($A$2:$A$1001,$A632,$D$2:$D$1001)-SUMIF($A$2:$A$1001,$A632,$E$2:$E$1001),2)=0,"✓","Out of balance")))</f>
        <v/>
      </c>
      <c r="H632" s="0" t="str">
        <f aca="false">IF($C632="","",IFERROR(INDEX('Chart of Accounts'!$C$2:$C$57,MATCH($C632,'Chart of Accounts'!$A$2:$A$57,0)),""))</f>
        <v/>
      </c>
      <c r="I632" s="0" t="str">
        <f aca="false">IF($C632="","",IFERROR(INDEX('Chart of Accounts'!$B$2:$B$57,MATCH($C632,'Chart of Accounts'!$A$2:$A$57,0)),""))</f>
        <v/>
      </c>
    </row>
    <row r="633" customFormat="false" ht="15" hidden="false" customHeight="false" outlineLevel="0" collapsed="false">
      <c r="A633" s="22"/>
      <c r="B633" s="42"/>
      <c r="C633" s="22"/>
      <c r="D633" s="41"/>
      <c r="E633" s="41"/>
      <c r="F633" s="22"/>
      <c r="G633" s="43" t="str">
        <f aca="false">IF(AND($A633="",$C633="",$D633="",$E633=""),"",IF($A633="","Needs a JE #",IF(ROUND(SUMIF($A$2:$A$1001,$A633,$D$2:$D$1001)-SUMIF($A$2:$A$1001,$A633,$E$2:$E$1001),2)=0,"✓","Out of balance")))</f>
        <v/>
      </c>
      <c r="H633" s="0" t="str">
        <f aca="false">IF($C633="","",IFERROR(INDEX('Chart of Accounts'!$C$2:$C$57,MATCH($C633,'Chart of Accounts'!$A$2:$A$57,0)),""))</f>
        <v/>
      </c>
      <c r="I633" s="0" t="str">
        <f aca="false">IF($C633="","",IFERROR(INDEX('Chart of Accounts'!$B$2:$B$57,MATCH($C633,'Chart of Accounts'!$A$2:$A$57,0)),""))</f>
        <v/>
      </c>
    </row>
    <row r="634" customFormat="false" ht="15" hidden="false" customHeight="false" outlineLevel="0" collapsed="false">
      <c r="A634" s="22"/>
      <c r="B634" s="42"/>
      <c r="C634" s="22"/>
      <c r="D634" s="41"/>
      <c r="E634" s="41"/>
      <c r="F634" s="22"/>
      <c r="G634" s="43" t="str">
        <f aca="false">IF(AND($A634="",$C634="",$D634="",$E634=""),"",IF($A634="","Needs a JE #",IF(ROUND(SUMIF($A$2:$A$1001,$A634,$D$2:$D$1001)-SUMIF($A$2:$A$1001,$A634,$E$2:$E$1001),2)=0,"✓","Out of balance")))</f>
        <v/>
      </c>
      <c r="H634" s="0" t="str">
        <f aca="false">IF($C634="","",IFERROR(INDEX('Chart of Accounts'!$C$2:$C$57,MATCH($C634,'Chart of Accounts'!$A$2:$A$57,0)),""))</f>
        <v/>
      </c>
      <c r="I634" s="0" t="str">
        <f aca="false">IF($C634="","",IFERROR(INDEX('Chart of Accounts'!$B$2:$B$57,MATCH($C634,'Chart of Accounts'!$A$2:$A$57,0)),""))</f>
        <v/>
      </c>
    </row>
    <row r="635" customFormat="false" ht="15" hidden="false" customHeight="false" outlineLevel="0" collapsed="false">
      <c r="A635" s="22"/>
      <c r="B635" s="42"/>
      <c r="C635" s="22"/>
      <c r="D635" s="41"/>
      <c r="E635" s="41"/>
      <c r="F635" s="22"/>
      <c r="G635" s="43" t="str">
        <f aca="false">IF(AND($A635="",$C635="",$D635="",$E635=""),"",IF($A635="","Needs a JE #",IF(ROUND(SUMIF($A$2:$A$1001,$A635,$D$2:$D$1001)-SUMIF($A$2:$A$1001,$A635,$E$2:$E$1001),2)=0,"✓","Out of balance")))</f>
        <v/>
      </c>
      <c r="H635" s="0" t="str">
        <f aca="false">IF($C635="","",IFERROR(INDEX('Chart of Accounts'!$C$2:$C$57,MATCH($C635,'Chart of Accounts'!$A$2:$A$57,0)),""))</f>
        <v/>
      </c>
      <c r="I635" s="0" t="str">
        <f aca="false">IF($C635="","",IFERROR(INDEX('Chart of Accounts'!$B$2:$B$57,MATCH($C635,'Chart of Accounts'!$A$2:$A$57,0)),""))</f>
        <v/>
      </c>
    </row>
    <row r="636" customFormat="false" ht="15" hidden="false" customHeight="false" outlineLevel="0" collapsed="false">
      <c r="A636" s="22"/>
      <c r="B636" s="42"/>
      <c r="C636" s="22"/>
      <c r="D636" s="41"/>
      <c r="E636" s="41"/>
      <c r="F636" s="22"/>
      <c r="G636" s="43" t="str">
        <f aca="false">IF(AND($A636="",$C636="",$D636="",$E636=""),"",IF($A636="","Needs a JE #",IF(ROUND(SUMIF($A$2:$A$1001,$A636,$D$2:$D$1001)-SUMIF($A$2:$A$1001,$A636,$E$2:$E$1001),2)=0,"✓","Out of balance")))</f>
        <v/>
      </c>
      <c r="H636" s="0" t="str">
        <f aca="false">IF($C636="","",IFERROR(INDEX('Chart of Accounts'!$C$2:$C$57,MATCH($C636,'Chart of Accounts'!$A$2:$A$57,0)),""))</f>
        <v/>
      </c>
      <c r="I636" s="0" t="str">
        <f aca="false">IF($C636="","",IFERROR(INDEX('Chart of Accounts'!$B$2:$B$57,MATCH($C636,'Chart of Accounts'!$A$2:$A$57,0)),""))</f>
        <v/>
      </c>
    </row>
    <row r="637" customFormat="false" ht="15" hidden="false" customHeight="false" outlineLevel="0" collapsed="false">
      <c r="A637" s="22"/>
      <c r="B637" s="42"/>
      <c r="C637" s="22"/>
      <c r="D637" s="41"/>
      <c r="E637" s="41"/>
      <c r="F637" s="22"/>
      <c r="G637" s="43" t="str">
        <f aca="false">IF(AND($A637="",$C637="",$D637="",$E637=""),"",IF($A637="","Needs a JE #",IF(ROUND(SUMIF($A$2:$A$1001,$A637,$D$2:$D$1001)-SUMIF($A$2:$A$1001,$A637,$E$2:$E$1001),2)=0,"✓","Out of balance")))</f>
        <v/>
      </c>
      <c r="H637" s="0" t="str">
        <f aca="false">IF($C637="","",IFERROR(INDEX('Chart of Accounts'!$C$2:$C$57,MATCH($C637,'Chart of Accounts'!$A$2:$A$57,0)),""))</f>
        <v/>
      </c>
      <c r="I637" s="0" t="str">
        <f aca="false">IF($C637="","",IFERROR(INDEX('Chart of Accounts'!$B$2:$B$57,MATCH($C637,'Chart of Accounts'!$A$2:$A$57,0)),""))</f>
        <v/>
      </c>
    </row>
    <row r="638" customFormat="false" ht="15" hidden="false" customHeight="false" outlineLevel="0" collapsed="false">
      <c r="A638" s="22"/>
      <c r="B638" s="42"/>
      <c r="C638" s="22"/>
      <c r="D638" s="41"/>
      <c r="E638" s="41"/>
      <c r="F638" s="22"/>
      <c r="G638" s="43" t="str">
        <f aca="false">IF(AND($A638="",$C638="",$D638="",$E638=""),"",IF($A638="","Needs a JE #",IF(ROUND(SUMIF($A$2:$A$1001,$A638,$D$2:$D$1001)-SUMIF($A$2:$A$1001,$A638,$E$2:$E$1001),2)=0,"✓","Out of balance")))</f>
        <v/>
      </c>
      <c r="H638" s="0" t="str">
        <f aca="false">IF($C638="","",IFERROR(INDEX('Chart of Accounts'!$C$2:$C$57,MATCH($C638,'Chart of Accounts'!$A$2:$A$57,0)),""))</f>
        <v/>
      </c>
      <c r="I638" s="0" t="str">
        <f aca="false">IF($C638="","",IFERROR(INDEX('Chart of Accounts'!$B$2:$B$57,MATCH($C638,'Chart of Accounts'!$A$2:$A$57,0)),""))</f>
        <v/>
      </c>
    </row>
    <row r="639" customFormat="false" ht="15" hidden="false" customHeight="false" outlineLevel="0" collapsed="false">
      <c r="A639" s="22"/>
      <c r="B639" s="42"/>
      <c r="C639" s="22"/>
      <c r="D639" s="41"/>
      <c r="E639" s="41"/>
      <c r="F639" s="22"/>
      <c r="G639" s="43" t="str">
        <f aca="false">IF(AND($A639="",$C639="",$D639="",$E639=""),"",IF($A639="","Needs a JE #",IF(ROUND(SUMIF($A$2:$A$1001,$A639,$D$2:$D$1001)-SUMIF($A$2:$A$1001,$A639,$E$2:$E$1001),2)=0,"✓","Out of balance")))</f>
        <v/>
      </c>
      <c r="H639" s="0" t="str">
        <f aca="false">IF($C639="","",IFERROR(INDEX('Chart of Accounts'!$C$2:$C$57,MATCH($C639,'Chart of Accounts'!$A$2:$A$57,0)),""))</f>
        <v/>
      </c>
      <c r="I639" s="0" t="str">
        <f aca="false">IF($C639="","",IFERROR(INDEX('Chart of Accounts'!$B$2:$B$57,MATCH($C639,'Chart of Accounts'!$A$2:$A$57,0)),""))</f>
        <v/>
      </c>
    </row>
    <row r="640" customFormat="false" ht="15" hidden="false" customHeight="false" outlineLevel="0" collapsed="false">
      <c r="A640" s="22"/>
      <c r="B640" s="42"/>
      <c r="C640" s="22"/>
      <c r="D640" s="41"/>
      <c r="E640" s="41"/>
      <c r="F640" s="22"/>
      <c r="G640" s="43" t="str">
        <f aca="false">IF(AND($A640="",$C640="",$D640="",$E640=""),"",IF($A640="","Needs a JE #",IF(ROUND(SUMIF($A$2:$A$1001,$A640,$D$2:$D$1001)-SUMIF($A$2:$A$1001,$A640,$E$2:$E$1001),2)=0,"✓","Out of balance")))</f>
        <v/>
      </c>
      <c r="H640" s="0" t="str">
        <f aca="false">IF($C640="","",IFERROR(INDEX('Chart of Accounts'!$C$2:$C$57,MATCH($C640,'Chart of Accounts'!$A$2:$A$57,0)),""))</f>
        <v/>
      </c>
      <c r="I640" s="0" t="str">
        <f aca="false">IF($C640="","",IFERROR(INDEX('Chart of Accounts'!$B$2:$B$57,MATCH($C640,'Chart of Accounts'!$A$2:$A$57,0)),""))</f>
        <v/>
      </c>
    </row>
    <row r="641" customFormat="false" ht="15" hidden="false" customHeight="false" outlineLevel="0" collapsed="false">
      <c r="A641" s="22"/>
      <c r="B641" s="42"/>
      <c r="C641" s="22"/>
      <c r="D641" s="41"/>
      <c r="E641" s="41"/>
      <c r="F641" s="22"/>
      <c r="G641" s="43" t="str">
        <f aca="false">IF(AND($A641="",$C641="",$D641="",$E641=""),"",IF($A641="","Needs a JE #",IF(ROUND(SUMIF($A$2:$A$1001,$A641,$D$2:$D$1001)-SUMIF($A$2:$A$1001,$A641,$E$2:$E$1001),2)=0,"✓","Out of balance")))</f>
        <v/>
      </c>
      <c r="H641" s="0" t="str">
        <f aca="false">IF($C641="","",IFERROR(INDEX('Chart of Accounts'!$C$2:$C$57,MATCH($C641,'Chart of Accounts'!$A$2:$A$57,0)),""))</f>
        <v/>
      </c>
      <c r="I641" s="0" t="str">
        <f aca="false">IF($C641="","",IFERROR(INDEX('Chart of Accounts'!$B$2:$B$57,MATCH($C641,'Chart of Accounts'!$A$2:$A$57,0)),""))</f>
        <v/>
      </c>
    </row>
    <row r="642" customFormat="false" ht="15" hidden="false" customHeight="false" outlineLevel="0" collapsed="false">
      <c r="A642" s="22"/>
      <c r="B642" s="42"/>
      <c r="C642" s="22"/>
      <c r="D642" s="41"/>
      <c r="E642" s="41"/>
      <c r="F642" s="22"/>
      <c r="G642" s="43" t="str">
        <f aca="false">IF(AND($A642="",$C642="",$D642="",$E642=""),"",IF($A642="","Needs a JE #",IF(ROUND(SUMIF($A$2:$A$1001,$A642,$D$2:$D$1001)-SUMIF($A$2:$A$1001,$A642,$E$2:$E$1001),2)=0,"✓","Out of balance")))</f>
        <v/>
      </c>
      <c r="H642" s="0" t="str">
        <f aca="false">IF($C642="","",IFERROR(INDEX('Chart of Accounts'!$C$2:$C$57,MATCH($C642,'Chart of Accounts'!$A$2:$A$57,0)),""))</f>
        <v/>
      </c>
      <c r="I642" s="0" t="str">
        <f aca="false">IF($C642="","",IFERROR(INDEX('Chart of Accounts'!$B$2:$B$57,MATCH($C642,'Chart of Accounts'!$A$2:$A$57,0)),""))</f>
        <v/>
      </c>
    </row>
    <row r="643" customFormat="false" ht="15" hidden="false" customHeight="false" outlineLevel="0" collapsed="false">
      <c r="A643" s="22"/>
      <c r="B643" s="42"/>
      <c r="C643" s="22"/>
      <c r="D643" s="41"/>
      <c r="E643" s="41"/>
      <c r="F643" s="22"/>
      <c r="G643" s="43" t="str">
        <f aca="false">IF(AND($A643="",$C643="",$D643="",$E643=""),"",IF($A643="","Needs a JE #",IF(ROUND(SUMIF($A$2:$A$1001,$A643,$D$2:$D$1001)-SUMIF($A$2:$A$1001,$A643,$E$2:$E$1001),2)=0,"✓","Out of balance")))</f>
        <v/>
      </c>
      <c r="H643" s="0" t="str">
        <f aca="false">IF($C643="","",IFERROR(INDEX('Chart of Accounts'!$C$2:$C$57,MATCH($C643,'Chart of Accounts'!$A$2:$A$57,0)),""))</f>
        <v/>
      </c>
      <c r="I643" s="0" t="str">
        <f aca="false">IF($C643="","",IFERROR(INDEX('Chart of Accounts'!$B$2:$B$57,MATCH($C643,'Chart of Accounts'!$A$2:$A$57,0)),""))</f>
        <v/>
      </c>
    </row>
    <row r="644" customFormat="false" ht="15" hidden="false" customHeight="false" outlineLevel="0" collapsed="false">
      <c r="A644" s="22"/>
      <c r="B644" s="42"/>
      <c r="C644" s="22"/>
      <c r="D644" s="41"/>
      <c r="E644" s="41"/>
      <c r="F644" s="22"/>
      <c r="G644" s="43" t="str">
        <f aca="false">IF(AND($A644="",$C644="",$D644="",$E644=""),"",IF($A644="","Needs a JE #",IF(ROUND(SUMIF($A$2:$A$1001,$A644,$D$2:$D$1001)-SUMIF($A$2:$A$1001,$A644,$E$2:$E$1001),2)=0,"✓","Out of balance")))</f>
        <v/>
      </c>
      <c r="H644" s="0" t="str">
        <f aca="false">IF($C644="","",IFERROR(INDEX('Chart of Accounts'!$C$2:$C$57,MATCH($C644,'Chart of Accounts'!$A$2:$A$57,0)),""))</f>
        <v/>
      </c>
      <c r="I644" s="0" t="str">
        <f aca="false">IF($C644="","",IFERROR(INDEX('Chart of Accounts'!$B$2:$B$57,MATCH($C644,'Chart of Accounts'!$A$2:$A$57,0)),""))</f>
        <v/>
      </c>
    </row>
    <row r="645" customFormat="false" ht="15" hidden="false" customHeight="false" outlineLevel="0" collapsed="false">
      <c r="A645" s="22"/>
      <c r="B645" s="42"/>
      <c r="C645" s="22"/>
      <c r="D645" s="41"/>
      <c r="E645" s="41"/>
      <c r="F645" s="22"/>
      <c r="G645" s="43" t="str">
        <f aca="false">IF(AND($A645="",$C645="",$D645="",$E645=""),"",IF($A645="","Needs a JE #",IF(ROUND(SUMIF($A$2:$A$1001,$A645,$D$2:$D$1001)-SUMIF($A$2:$A$1001,$A645,$E$2:$E$1001),2)=0,"✓","Out of balance")))</f>
        <v/>
      </c>
      <c r="H645" s="0" t="str">
        <f aca="false">IF($C645="","",IFERROR(INDEX('Chart of Accounts'!$C$2:$C$57,MATCH($C645,'Chart of Accounts'!$A$2:$A$57,0)),""))</f>
        <v/>
      </c>
      <c r="I645" s="0" t="str">
        <f aca="false">IF($C645="","",IFERROR(INDEX('Chart of Accounts'!$B$2:$B$57,MATCH($C645,'Chart of Accounts'!$A$2:$A$57,0)),""))</f>
        <v/>
      </c>
    </row>
    <row r="646" customFormat="false" ht="15" hidden="false" customHeight="false" outlineLevel="0" collapsed="false">
      <c r="A646" s="22"/>
      <c r="B646" s="42"/>
      <c r="C646" s="22"/>
      <c r="D646" s="41"/>
      <c r="E646" s="41"/>
      <c r="F646" s="22"/>
      <c r="G646" s="43" t="str">
        <f aca="false">IF(AND($A646="",$C646="",$D646="",$E646=""),"",IF($A646="","Needs a JE #",IF(ROUND(SUMIF($A$2:$A$1001,$A646,$D$2:$D$1001)-SUMIF($A$2:$A$1001,$A646,$E$2:$E$1001),2)=0,"✓","Out of balance")))</f>
        <v/>
      </c>
      <c r="H646" s="0" t="str">
        <f aca="false">IF($C646="","",IFERROR(INDEX('Chart of Accounts'!$C$2:$C$57,MATCH($C646,'Chart of Accounts'!$A$2:$A$57,0)),""))</f>
        <v/>
      </c>
      <c r="I646" s="0" t="str">
        <f aca="false">IF($C646="","",IFERROR(INDEX('Chart of Accounts'!$B$2:$B$57,MATCH($C646,'Chart of Accounts'!$A$2:$A$57,0)),""))</f>
        <v/>
      </c>
    </row>
    <row r="647" customFormat="false" ht="15" hidden="false" customHeight="false" outlineLevel="0" collapsed="false">
      <c r="A647" s="22"/>
      <c r="B647" s="42"/>
      <c r="C647" s="22"/>
      <c r="D647" s="41"/>
      <c r="E647" s="41"/>
      <c r="F647" s="22"/>
      <c r="G647" s="43" t="str">
        <f aca="false">IF(AND($A647="",$C647="",$D647="",$E647=""),"",IF($A647="","Needs a JE #",IF(ROUND(SUMIF($A$2:$A$1001,$A647,$D$2:$D$1001)-SUMIF($A$2:$A$1001,$A647,$E$2:$E$1001),2)=0,"✓","Out of balance")))</f>
        <v/>
      </c>
      <c r="H647" s="0" t="str">
        <f aca="false">IF($C647="","",IFERROR(INDEX('Chart of Accounts'!$C$2:$C$57,MATCH($C647,'Chart of Accounts'!$A$2:$A$57,0)),""))</f>
        <v/>
      </c>
      <c r="I647" s="0" t="str">
        <f aca="false">IF($C647="","",IFERROR(INDEX('Chart of Accounts'!$B$2:$B$57,MATCH($C647,'Chart of Accounts'!$A$2:$A$57,0)),""))</f>
        <v/>
      </c>
    </row>
    <row r="648" customFormat="false" ht="15" hidden="false" customHeight="false" outlineLevel="0" collapsed="false">
      <c r="A648" s="22"/>
      <c r="B648" s="42"/>
      <c r="C648" s="22"/>
      <c r="D648" s="41"/>
      <c r="E648" s="41"/>
      <c r="F648" s="22"/>
      <c r="G648" s="43" t="str">
        <f aca="false">IF(AND($A648="",$C648="",$D648="",$E648=""),"",IF($A648="","Needs a JE #",IF(ROUND(SUMIF($A$2:$A$1001,$A648,$D$2:$D$1001)-SUMIF($A$2:$A$1001,$A648,$E$2:$E$1001),2)=0,"✓","Out of balance")))</f>
        <v/>
      </c>
      <c r="H648" s="0" t="str">
        <f aca="false">IF($C648="","",IFERROR(INDEX('Chart of Accounts'!$C$2:$C$57,MATCH($C648,'Chart of Accounts'!$A$2:$A$57,0)),""))</f>
        <v/>
      </c>
      <c r="I648" s="0" t="str">
        <f aca="false">IF($C648="","",IFERROR(INDEX('Chart of Accounts'!$B$2:$B$57,MATCH($C648,'Chart of Accounts'!$A$2:$A$57,0)),""))</f>
        <v/>
      </c>
    </row>
    <row r="649" customFormat="false" ht="15" hidden="false" customHeight="false" outlineLevel="0" collapsed="false">
      <c r="A649" s="22"/>
      <c r="B649" s="42"/>
      <c r="C649" s="22"/>
      <c r="D649" s="41"/>
      <c r="E649" s="41"/>
      <c r="F649" s="22"/>
      <c r="G649" s="43" t="str">
        <f aca="false">IF(AND($A649="",$C649="",$D649="",$E649=""),"",IF($A649="","Needs a JE #",IF(ROUND(SUMIF($A$2:$A$1001,$A649,$D$2:$D$1001)-SUMIF($A$2:$A$1001,$A649,$E$2:$E$1001),2)=0,"✓","Out of balance")))</f>
        <v/>
      </c>
      <c r="H649" s="0" t="str">
        <f aca="false">IF($C649="","",IFERROR(INDEX('Chart of Accounts'!$C$2:$C$57,MATCH($C649,'Chart of Accounts'!$A$2:$A$57,0)),""))</f>
        <v/>
      </c>
      <c r="I649" s="0" t="str">
        <f aca="false">IF($C649="","",IFERROR(INDEX('Chart of Accounts'!$B$2:$B$57,MATCH($C649,'Chart of Accounts'!$A$2:$A$57,0)),""))</f>
        <v/>
      </c>
    </row>
    <row r="650" customFormat="false" ht="15" hidden="false" customHeight="false" outlineLevel="0" collapsed="false">
      <c r="A650" s="22"/>
      <c r="B650" s="42"/>
      <c r="C650" s="22"/>
      <c r="D650" s="41"/>
      <c r="E650" s="41"/>
      <c r="F650" s="22"/>
      <c r="G650" s="43" t="str">
        <f aca="false">IF(AND($A650="",$C650="",$D650="",$E650=""),"",IF($A650="","Needs a JE #",IF(ROUND(SUMIF($A$2:$A$1001,$A650,$D$2:$D$1001)-SUMIF($A$2:$A$1001,$A650,$E$2:$E$1001),2)=0,"✓","Out of balance")))</f>
        <v/>
      </c>
      <c r="H650" s="0" t="str">
        <f aca="false">IF($C650="","",IFERROR(INDEX('Chart of Accounts'!$C$2:$C$57,MATCH($C650,'Chart of Accounts'!$A$2:$A$57,0)),""))</f>
        <v/>
      </c>
      <c r="I650" s="0" t="str">
        <f aca="false">IF($C650="","",IFERROR(INDEX('Chart of Accounts'!$B$2:$B$57,MATCH($C650,'Chart of Accounts'!$A$2:$A$57,0)),""))</f>
        <v/>
      </c>
    </row>
    <row r="651" customFormat="false" ht="15" hidden="false" customHeight="false" outlineLevel="0" collapsed="false">
      <c r="A651" s="22"/>
      <c r="B651" s="42"/>
      <c r="C651" s="22"/>
      <c r="D651" s="41"/>
      <c r="E651" s="41"/>
      <c r="F651" s="22"/>
      <c r="G651" s="43" t="str">
        <f aca="false">IF(AND($A651="",$C651="",$D651="",$E651=""),"",IF($A651="","Needs a JE #",IF(ROUND(SUMIF($A$2:$A$1001,$A651,$D$2:$D$1001)-SUMIF($A$2:$A$1001,$A651,$E$2:$E$1001),2)=0,"✓","Out of balance")))</f>
        <v/>
      </c>
      <c r="H651" s="0" t="str">
        <f aca="false">IF($C651="","",IFERROR(INDEX('Chart of Accounts'!$C$2:$C$57,MATCH($C651,'Chart of Accounts'!$A$2:$A$57,0)),""))</f>
        <v/>
      </c>
      <c r="I651" s="0" t="str">
        <f aca="false">IF($C651="","",IFERROR(INDEX('Chart of Accounts'!$B$2:$B$57,MATCH($C651,'Chart of Accounts'!$A$2:$A$57,0)),""))</f>
        <v/>
      </c>
    </row>
    <row r="652" customFormat="false" ht="15" hidden="false" customHeight="false" outlineLevel="0" collapsed="false">
      <c r="A652" s="22"/>
      <c r="B652" s="42"/>
      <c r="C652" s="22"/>
      <c r="D652" s="41"/>
      <c r="E652" s="41"/>
      <c r="F652" s="22"/>
      <c r="G652" s="43" t="str">
        <f aca="false">IF(AND($A652="",$C652="",$D652="",$E652=""),"",IF($A652="","Needs a JE #",IF(ROUND(SUMIF($A$2:$A$1001,$A652,$D$2:$D$1001)-SUMIF($A$2:$A$1001,$A652,$E$2:$E$1001),2)=0,"✓","Out of balance")))</f>
        <v/>
      </c>
      <c r="H652" s="0" t="str">
        <f aca="false">IF($C652="","",IFERROR(INDEX('Chart of Accounts'!$C$2:$C$57,MATCH($C652,'Chart of Accounts'!$A$2:$A$57,0)),""))</f>
        <v/>
      </c>
      <c r="I652" s="0" t="str">
        <f aca="false">IF($C652="","",IFERROR(INDEX('Chart of Accounts'!$B$2:$B$57,MATCH($C652,'Chart of Accounts'!$A$2:$A$57,0)),""))</f>
        <v/>
      </c>
    </row>
    <row r="653" customFormat="false" ht="15" hidden="false" customHeight="false" outlineLevel="0" collapsed="false">
      <c r="A653" s="22"/>
      <c r="B653" s="42"/>
      <c r="C653" s="22"/>
      <c r="D653" s="41"/>
      <c r="E653" s="41"/>
      <c r="F653" s="22"/>
      <c r="G653" s="43" t="str">
        <f aca="false">IF(AND($A653="",$C653="",$D653="",$E653=""),"",IF($A653="","Needs a JE #",IF(ROUND(SUMIF($A$2:$A$1001,$A653,$D$2:$D$1001)-SUMIF($A$2:$A$1001,$A653,$E$2:$E$1001),2)=0,"✓","Out of balance")))</f>
        <v/>
      </c>
      <c r="H653" s="0" t="str">
        <f aca="false">IF($C653="","",IFERROR(INDEX('Chart of Accounts'!$C$2:$C$57,MATCH($C653,'Chart of Accounts'!$A$2:$A$57,0)),""))</f>
        <v/>
      </c>
      <c r="I653" s="0" t="str">
        <f aca="false">IF($C653="","",IFERROR(INDEX('Chart of Accounts'!$B$2:$B$57,MATCH($C653,'Chart of Accounts'!$A$2:$A$57,0)),""))</f>
        <v/>
      </c>
    </row>
    <row r="654" customFormat="false" ht="15" hidden="false" customHeight="false" outlineLevel="0" collapsed="false">
      <c r="A654" s="22"/>
      <c r="B654" s="42"/>
      <c r="C654" s="22"/>
      <c r="D654" s="41"/>
      <c r="E654" s="41"/>
      <c r="F654" s="22"/>
      <c r="G654" s="43" t="str">
        <f aca="false">IF(AND($A654="",$C654="",$D654="",$E654=""),"",IF($A654="","Needs a JE #",IF(ROUND(SUMIF($A$2:$A$1001,$A654,$D$2:$D$1001)-SUMIF($A$2:$A$1001,$A654,$E$2:$E$1001),2)=0,"✓","Out of balance")))</f>
        <v/>
      </c>
      <c r="H654" s="0" t="str">
        <f aca="false">IF($C654="","",IFERROR(INDEX('Chart of Accounts'!$C$2:$C$57,MATCH($C654,'Chart of Accounts'!$A$2:$A$57,0)),""))</f>
        <v/>
      </c>
      <c r="I654" s="0" t="str">
        <f aca="false">IF($C654="","",IFERROR(INDEX('Chart of Accounts'!$B$2:$B$57,MATCH($C654,'Chart of Accounts'!$A$2:$A$57,0)),""))</f>
        <v/>
      </c>
    </row>
    <row r="655" customFormat="false" ht="15" hidden="false" customHeight="false" outlineLevel="0" collapsed="false">
      <c r="A655" s="22"/>
      <c r="B655" s="42"/>
      <c r="C655" s="22"/>
      <c r="D655" s="41"/>
      <c r="E655" s="41"/>
      <c r="F655" s="22"/>
      <c r="G655" s="43" t="str">
        <f aca="false">IF(AND($A655="",$C655="",$D655="",$E655=""),"",IF($A655="","Needs a JE #",IF(ROUND(SUMIF($A$2:$A$1001,$A655,$D$2:$D$1001)-SUMIF($A$2:$A$1001,$A655,$E$2:$E$1001),2)=0,"✓","Out of balance")))</f>
        <v/>
      </c>
      <c r="H655" s="0" t="str">
        <f aca="false">IF($C655="","",IFERROR(INDEX('Chart of Accounts'!$C$2:$C$57,MATCH($C655,'Chart of Accounts'!$A$2:$A$57,0)),""))</f>
        <v/>
      </c>
      <c r="I655" s="0" t="str">
        <f aca="false">IF($C655="","",IFERROR(INDEX('Chart of Accounts'!$B$2:$B$57,MATCH($C655,'Chart of Accounts'!$A$2:$A$57,0)),""))</f>
        <v/>
      </c>
    </row>
    <row r="656" customFormat="false" ht="15" hidden="false" customHeight="false" outlineLevel="0" collapsed="false">
      <c r="A656" s="22"/>
      <c r="B656" s="42"/>
      <c r="C656" s="22"/>
      <c r="D656" s="41"/>
      <c r="E656" s="41"/>
      <c r="F656" s="22"/>
      <c r="G656" s="43" t="str">
        <f aca="false">IF(AND($A656="",$C656="",$D656="",$E656=""),"",IF($A656="","Needs a JE #",IF(ROUND(SUMIF($A$2:$A$1001,$A656,$D$2:$D$1001)-SUMIF($A$2:$A$1001,$A656,$E$2:$E$1001),2)=0,"✓","Out of balance")))</f>
        <v/>
      </c>
      <c r="H656" s="0" t="str">
        <f aca="false">IF($C656="","",IFERROR(INDEX('Chart of Accounts'!$C$2:$C$57,MATCH($C656,'Chart of Accounts'!$A$2:$A$57,0)),""))</f>
        <v/>
      </c>
      <c r="I656" s="0" t="str">
        <f aca="false">IF($C656="","",IFERROR(INDEX('Chart of Accounts'!$B$2:$B$57,MATCH($C656,'Chart of Accounts'!$A$2:$A$57,0)),""))</f>
        <v/>
      </c>
    </row>
    <row r="657" customFormat="false" ht="15" hidden="false" customHeight="false" outlineLevel="0" collapsed="false">
      <c r="A657" s="22"/>
      <c r="B657" s="42"/>
      <c r="C657" s="22"/>
      <c r="D657" s="41"/>
      <c r="E657" s="41"/>
      <c r="F657" s="22"/>
      <c r="G657" s="43" t="str">
        <f aca="false">IF(AND($A657="",$C657="",$D657="",$E657=""),"",IF($A657="","Needs a JE #",IF(ROUND(SUMIF($A$2:$A$1001,$A657,$D$2:$D$1001)-SUMIF($A$2:$A$1001,$A657,$E$2:$E$1001),2)=0,"✓","Out of balance")))</f>
        <v/>
      </c>
      <c r="H657" s="0" t="str">
        <f aca="false">IF($C657="","",IFERROR(INDEX('Chart of Accounts'!$C$2:$C$57,MATCH($C657,'Chart of Accounts'!$A$2:$A$57,0)),""))</f>
        <v/>
      </c>
      <c r="I657" s="0" t="str">
        <f aca="false">IF($C657="","",IFERROR(INDEX('Chart of Accounts'!$B$2:$B$57,MATCH($C657,'Chart of Accounts'!$A$2:$A$57,0)),""))</f>
        <v/>
      </c>
    </row>
    <row r="658" customFormat="false" ht="15" hidden="false" customHeight="false" outlineLevel="0" collapsed="false">
      <c r="A658" s="22"/>
      <c r="B658" s="42"/>
      <c r="C658" s="22"/>
      <c r="D658" s="41"/>
      <c r="E658" s="41"/>
      <c r="F658" s="22"/>
      <c r="G658" s="43" t="str">
        <f aca="false">IF(AND($A658="",$C658="",$D658="",$E658=""),"",IF($A658="","Needs a JE #",IF(ROUND(SUMIF($A$2:$A$1001,$A658,$D$2:$D$1001)-SUMIF($A$2:$A$1001,$A658,$E$2:$E$1001),2)=0,"✓","Out of balance")))</f>
        <v/>
      </c>
      <c r="H658" s="0" t="str">
        <f aca="false">IF($C658="","",IFERROR(INDEX('Chart of Accounts'!$C$2:$C$57,MATCH($C658,'Chart of Accounts'!$A$2:$A$57,0)),""))</f>
        <v/>
      </c>
      <c r="I658" s="0" t="str">
        <f aca="false">IF($C658="","",IFERROR(INDEX('Chart of Accounts'!$B$2:$B$57,MATCH($C658,'Chart of Accounts'!$A$2:$A$57,0)),""))</f>
        <v/>
      </c>
    </row>
    <row r="659" customFormat="false" ht="15" hidden="false" customHeight="false" outlineLevel="0" collapsed="false">
      <c r="A659" s="22"/>
      <c r="B659" s="42"/>
      <c r="C659" s="22"/>
      <c r="D659" s="41"/>
      <c r="E659" s="41"/>
      <c r="F659" s="22"/>
      <c r="G659" s="43" t="str">
        <f aca="false">IF(AND($A659="",$C659="",$D659="",$E659=""),"",IF($A659="","Needs a JE #",IF(ROUND(SUMIF($A$2:$A$1001,$A659,$D$2:$D$1001)-SUMIF($A$2:$A$1001,$A659,$E$2:$E$1001),2)=0,"✓","Out of balance")))</f>
        <v/>
      </c>
      <c r="H659" s="0" t="str">
        <f aca="false">IF($C659="","",IFERROR(INDEX('Chart of Accounts'!$C$2:$C$57,MATCH($C659,'Chart of Accounts'!$A$2:$A$57,0)),""))</f>
        <v/>
      </c>
      <c r="I659" s="0" t="str">
        <f aca="false">IF($C659="","",IFERROR(INDEX('Chart of Accounts'!$B$2:$B$57,MATCH($C659,'Chart of Accounts'!$A$2:$A$57,0)),""))</f>
        <v/>
      </c>
    </row>
    <row r="660" customFormat="false" ht="15" hidden="false" customHeight="false" outlineLevel="0" collapsed="false">
      <c r="A660" s="22"/>
      <c r="B660" s="42"/>
      <c r="C660" s="22"/>
      <c r="D660" s="41"/>
      <c r="E660" s="41"/>
      <c r="F660" s="22"/>
      <c r="G660" s="43" t="str">
        <f aca="false">IF(AND($A660="",$C660="",$D660="",$E660=""),"",IF($A660="","Needs a JE #",IF(ROUND(SUMIF($A$2:$A$1001,$A660,$D$2:$D$1001)-SUMIF($A$2:$A$1001,$A660,$E$2:$E$1001),2)=0,"✓","Out of balance")))</f>
        <v/>
      </c>
      <c r="H660" s="0" t="str">
        <f aca="false">IF($C660="","",IFERROR(INDEX('Chart of Accounts'!$C$2:$C$57,MATCH($C660,'Chart of Accounts'!$A$2:$A$57,0)),""))</f>
        <v/>
      </c>
      <c r="I660" s="0" t="str">
        <f aca="false">IF($C660="","",IFERROR(INDEX('Chart of Accounts'!$B$2:$B$57,MATCH($C660,'Chart of Accounts'!$A$2:$A$57,0)),""))</f>
        <v/>
      </c>
    </row>
    <row r="661" customFormat="false" ht="15" hidden="false" customHeight="false" outlineLevel="0" collapsed="false">
      <c r="A661" s="22"/>
      <c r="B661" s="42"/>
      <c r="C661" s="22"/>
      <c r="D661" s="41"/>
      <c r="E661" s="41"/>
      <c r="F661" s="22"/>
      <c r="G661" s="43" t="str">
        <f aca="false">IF(AND($A661="",$C661="",$D661="",$E661=""),"",IF($A661="","Needs a JE #",IF(ROUND(SUMIF($A$2:$A$1001,$A661,$D$2:$D$1001)-SUMIF($A$2:$A$1001,$A661,$E$2:$E$1001),2)=0,"✓","Out of balance")))</f>
        <v/>
      </c>
      <c r="H661" s="0" t="str">
        <f aca="false">IF($C661="","",IFERROR(INDEX('Chart of Accounts'!$C$2:$C$57,MATCH($C661,'Chart of Accounts'!$A$2:$A$57,0)),""))</f>
        <v/>
      </c>
      <c r="I661" s="0" t="str">
        <f aca="false">IF($C661="","",IFERROR(INDEX('Chart of Accounts'!$B$2:$B$57,MATCH($C661,'Chart of Accounts'!$A$2:$A$57,0)),""))</f>
        <v/>
      </c>
    </row>
    <row r="662" customFormat="false" ht="15" hidden="false" customHeight="false" outlineLevel="0" collapsed="false">
      <c r="A662" s="22"/>
      <c r="B662" s="42"/>
      <c r="C662" s="22"/>
      <c r="D662" s="41"/>
      <c r="E662" s="41"/>
      <c r="F662" s="22"/>
      <c r="G662" s="43" t="str">
        <f aca="false">IF(AND($A662="",$C662="",$D662="",$E662=""),"",IF($A662="","Needs a JE #",IF(ROUND(SUMIF($A$2:$A$1001,$A662,$D$2:$D$1001)-SUMIF($A$2:$A$1001,$A662,$E$2:$E$1001),2)=0,"✓","Out of balance")))</f>
        <v/>
      </c>
      <c r="H662" s="0" t="str">
        <f aca="false">IF($C662="","",IFERROR(INDEX('Chart of Accounts'!$C$2:$C$57,MATCH($C662,'Chart of Accounts'!$A$2:$A$57,0)),""))</f>
        <v/>
      </c>
      <c r="I662" s="0" t="str">
        <f aca="false">IF($C662="","",IFERROR(INDEX('Chart of Accounts'!$B$2:$B$57,MATCH($C662,'Chart of Accounts'!$A$2:$A$57,0)),""))</f>
        <v/>
      </c>
    </row>
    <row r="663" customFormat="false" ht="15" hidden="false" customHeight="false" outlineLevel="0" collapsed="false">
      <c r="A663" s="22"/>
      <c r="B663" s="42"/>
      <c r="C663" s="22"/>
      <c r="D663" s="41"/>
      <c r="E663" s="41"/>
      <c r="F663" s="22"/>
      <c r="G663" s="43" t="str">
        <f aca="false">IF(AND($A663="",$C663="",$D663="",$E663=""),"",IF($A663="","Needs a JE #",IF(ROUND(SUMIF($A$2:$A$1001,$A663,$D$2:$D$1001)-SUMIF($A$2:$A$1001,$A663,$E$2:$E$1001),2)=0,"✓","Out of balance")))</f>
        <v/>
      </c>
      <c r="H663" s="0" t="str">
        <f aca="false">IF($C663="","",IFERROR(INDEX('Chart of Accounts'!$C$2:$C$57,MATCH($C663,'Chart of Accounts'!$A$2:$A$57,0)),""))</f>
        <v/>
      </c>
      <c r="I663" s="0" t="str">
        <f aca="false">IF($C663="","",IFERROR(INDEX('Chart of Accounts'!$B$2:$B$57,MATCH($C663,'Chart of Accounts'!$A$2:$A$57,0)),""))</f>
        <v/>
      </c>
    </row>
    <row r="664" customFormat="false" ht="15" hidden="false" customHeight="false" outlineLevel="0" collapsed="false">
      <c r="A664" s="22"/>
      <c r="B664" s="42"/>
      <c r="C664" s="22"/>
      <c r="D664" s="41"/>
      <c r="E664" s="41"/>
      <c r="F664" s="22"/>
      <c r="G664" s="43" t="str">
        <f aca="false">IF(AND($A664="",$C664="",$D664="",$E664=""),"",IF($A664="","Needs a JE #",IF(ROUND(SUMIF($A$2:$A$1001,$A664,$D$2:$D$1001)-SUMIF($A$2:$A$1001,$A664,$E$2:$E$1001),2)=0,"✓","Out of balance")))</f>
        <v/>
      </c>
      <c r="H664" s="0" t="str">
        <f aca="false">IF($C664="","",IFERROR(INDEX('Chart of Accounts'!$C$2:$C$57,MATCH($C664,'Chart of Accounts'!$A$2:$A$57,0)),""))</f>
        <v/>
      </c>
      <c r="I664" s="0" t="str">
        <f aca="false">IF($C664="","",IFERROR(INDEX('Chart of Accounts'!$B$2:$B$57,MATCH($C664,'Chart of Accounts'!$A$2:$A$57,0)),""))</f>
        <v/>
      </c>
    </row>
    <row r="665" customFormat="false" ht="15" hidden="false" customHeight="false" outlineLevel="0" collapsed="false">
      <c r="A665" s="22"/>
      <c r="B665" s="42"/>
      <c r="C665" s="22"/>
      <c r="D665" s="41"/>
      <c r="E665" s="41"/>
      <c r="F665" s="22"/>
      <c r="G665" s="43" t="str">
        <f aca="false">IF(AND($A665="",$C665="",$D665="",$E665=""),"",IF($A665="","Needs a JE #",IF(ROUND(SUMIF($A$2:$A$1001,$A665,$D$2:$D$1001)-SUMIF($A$2:$A$1001,$A665,$E$2:$E$1001),2)=0,"✓","Out of balance")))</f>
        <v/>
      </c>
      <c r="H665" s="0" t="str">
        <f aca="false">IF($C665="","",IFERROR(INDEX('Chart of Accounts'!$C$2:$C$57,MATCH($C665,'Chart of Accounts'!$A$2:$A$57,0)),""))</f>
        <v/>
      </c>
      <c r="I665" s="0" t="str">
        <f aca="false">IF($C665="","",IFERROR(INDEX('Chart of Accounts'!$B$2:$B$57,MATCH($C665,'Chart of Accounts'!$A$2:$A$57,0)),""))</f>
        <v/>
      </c>
    </row>
    <row r="666" customFormat="false" ht="15" hidden="false" customHeight="false" outlineLevel="0" collapsed="false">
      <c r="A666" s="22"/>
      <c r="B666" s="42"/>
      <c r="C666" s="22"/>
      <c r="D666" s="41"/>
      <c r="E666" s="41"/>
      <c r="F666" s="22"/>
      <c r="G666" s="43" t="str">
        <f aca="false">IF(AND($A666="",$C666="",$D666="",$E666=""),"",IF($A666="","Needs a JE #",IF(ROUND(SUMIF($A$2:$A$1001,$A666,$D$2:$D$1001)-SUMIF($A$2:$A$1001,$A666,$E$2:$E$1001),2)=0,"✓","Out of balance")))</f>
        <v/>
      </c>
      <c r="H666" s="0" t="str">
        <f aca="false">IF($C666="","",IFERROR(INDEX('Chart of Accounts'!$C$2:$C$57,MATCH($C666,'Chart of Accounts'!$A$2:$A$57,0)),""))</f>
        <v/>
      </c>
      <c r="I666" s="0" t="str">
        <f aca="false">IF($C666="","",IFERROR(INDEX('Chart of Accounts'!$B$2:$B$57,MATCH($C666,'Chart of Accounts'!$A$2:$A$57,0)),""))</f>
        <v/>
      </c>
    </row>
    <row r="667" customFormat="false" ht="15" hidden="false" customHeight="false" outlineLevel="0" collapsed="false">
      <c r="A667" s="22"/>
      <c r="B667" s="42"/>
      <c r="C667" s="22"/>
      <c r="D667" s="41"/>
      <c r="E667" s="41"/>
      <c r="F667" s="22"/>
      <c r="G667" s="43" t="str">
        <f aca="false">IF(AND($A667="",$C667="",$D667="",$E667=""),"",IF($A667="","Needs a JE #",IF(ROUND(SUMIF($A$2:$A$1001,$A667,$D$2:$D$1001)-SUMIF($A$2:$A$1001,$A667,$E$2:$E$1001),2)=0,"✓","Out of balance")))</f>
        <v/>
      </c>
      <c r="H667" s="0" t="str">
        <f aca="false">IF($C667="","",IFERROR(INDEX('Chart of Accounts'!$C$2:$C$57,MATCH($C667,'Chart of Accounts'!$A$2:$A$57,0)),""))</f>
        <v/>
      </c>
      <c r="I667" s="0" t="str">
        <f aca="false">IF($C667="","",IFERROR(INDEX('Chart of Accounts'!$B$2:$B$57,MATCH($C667,'Chart of Accounts'!$A$2:$A$57,0)),""))</f>
        <v/>
      </c>
    </row>
    <row r="668" customFormat="false" ht="15" hidden="false" customHeight="false" outlineLevel="0" collapsed="false">
      <c r="A668" s="22"/>
      <c r="B668" s="42"/>
      <c r="C668" s="22"/>
      <c r="D668" s="41"/>
      <c r="E668" s="41"/>
      <c r="F668" s="22"/>
      <c r="G668" s="43" t="str">
        <f aca="false">IF(AND($A668="",$C668="",$D668="",$E668=""),"",IF($A668="","Needs a JE #",IF(ROUND(SUMIF($A$2:$A$1001,$A668,$D$2:$D$1001)-SUMIF($A$2:$A$1001,$A668,$E$2:$E$1001),2)=0,"✓","Out of balance")))</f>
        <v/>
      </c>
      <c r="H668" s="0" t="str">
        <f aca="false">IF($C668="","",IFERROR(INDEX('Chart of Accounts'!$C$2:$C$57,MATCH($C668,'Chart of Accounts'!$A$2:$A$57,0)),""))</f>
        <v/>
      </c>
      <c r="I668" s="0" t="str">
        <f aca="false">IF($C668="","",IFERROR(INDEX('Chart of Accounts'!$B$2:$B$57,MATCH($C668,'Chart of Accounts'!$A$2:$A$57,0)),""))</f>
        <v/>
      </c>
    </row>
    <row r="669" customFormat="false" ht="15" hidden="false" customHeight="false" outlineLevel="0" collapsed="false">
      <c r="A669" s="22"/>
      <c r="B669" s="42"/>
      <c r="C669" s="22"/>
      <c r="D669" s="41"/>
      <c r="E669" s="41"/>
      <c r="F669" s="22"/>
      <c r="G669" s="43" t="str">
        <f aca="false">IF(AND($A669="",$C669="",$D669="",$E669=""),"",IF($A669="","Needs a JE #",IF(ROUND(SUMIF($A$2:$A$1001,$A669,$D$2:$D$1001)-SUMIF($A$2:$A$1001,$A669,$E$2:$E$1001),2)=0,"✓","Out of balance")))</f>
        <v/>
      </c>
      <c r="H669" s="0" t="str">
        <f aca="false">IF($C669="","",IFERROR(INDEX('Chart of Accounts'!$C$2:$C$57,MATCH($C669,'Chart of Accounts'!$A$2:$A$57,0)),""))</f>
        <v/>
      </c>
      <c r="I669" s="0" t="str">
        <f aca="false">IF($C669="","",IFERROR(INDEX('Chart of Accounts'!$B$2:$B$57,MATCH($C669,'Chart of Accounts'!$A$2:$A$57,0)),""))</f>
        <v/>
      </c>
    </row>
    <row r="670" customFormat="false" ht="15" hidden="false" customHeight="false" outlineLevel="0" collapsed="false">
      <c r="A670" s="22"/>
      <c r="B670" s="42"/>
      <c r="C670" s="22"/>
      <c r="D670" s="41"/>
      <c r="E670" s="41"/>
      <c r="F670" s="22"/>
      <c r="G670" s="43" t="str">
        <f aca="false">IF(AND($A670="",$C670="",$D670="",$E670=""),"",IF($A670="","Needs a JE #",IF(ROUND(SUMIF($A$2:$A$1001,$A670,$D$2:$D$1001)-SUMIF($A$2:$A$1001,$A670,$E$2:$E$1001),2)=0,"✓","Out of balance")))</f>
        <v/>
      </c>
      <c r="H670" s="0" t="str">
        <f aca="false">IF($C670="","",IFERROR(INDEX('Chart of Accounts'!$C$2:$C$57,MATCH($C670,'Chart of Accounts'!$A$2:$A$57,0)),""))</f>
        <v/>
      </c>
      <c r="I670" s="0" t="str">
        <f aca="false">IF($C670="","",IFERROR(INDEX('Chart of Accounts'!$B$2:$B$57,MATCH($C670,'Chart of Accounts'!$A$2:$A$57,0)),""))</f>
        <v/>
      </c>
    </row>
    <row r="671" customFormat="false" ht="15" hidden="false" customHeight="false" outlineLevel="0" collapsed="false">
      <c r="A671" s="22"/>
      <c r="B671" s="42"/>
      <c r="C671" s="22"/>
      <c r="D671" s="41"/>
      <c r="E671" s="41"/>
      <c r="F671" s="22"/>
      <c r="G671" s="43" t="str">
        <f aca="false">IF(AND($A671="",$C671="",$D671="",$E671=""),"",IF($A671="","Needs a JE #",IF(ROUND(SUMIF($A$2:$A$1001,$A671,$D$2:$D$1001)-SUMIF($A$2:$A$1001,$A671,$E$2:$E$1001),2)=0,"✓","Out of balance")))</f>
        <v/>
      </c>
      <c r="H671" s="0" t="str">
        <f aca="false">IF($C671="","",IFERROR(INDEX('Chart of Accounts'!$C$2:$C$57,MATCH($C671,'Chart of Accounts'!$A$2:$A$57,0)),""))</f>
        <v/>
      </c>
      <c r="I671" s="0" t="str">
        <f aca="false">IF($C671="","",IFERROR(INDEX('Chart of Accounts'!$B$2:$B$57,MATCH($C671,'Chart of Accounts'!$A$2:$A$57,0)),""))</f>
        <v/>
      </c>
    </row>
    <row r="672" customFormat="false" ht="15" hidden="false" customHeight="false" outlineLevel="0" collapsed="false">
      <c r="A672" s="22"/>
      <c r="B672" s="42"/>
      <c r="C672" s="22"/>
      <c r="D672" s="41"/>
      <c r="E672" s="41"/>
      <c r="F672" s="22"/>
      <c r="G672" s="43" t="str">
        <f aca="false">IF(AND($A672="",$C672="",$D672="",$E672=""),"",IF($A672="","Needs a JE #",IF(ROUND(SUMIF($A$2:$A$1001,$A672,$D$2:$D$1001)-SUMIF($A$2:$A$1001,$A672,$E$2:$E$1001),2)=0,"✓","Out of balance")))</f>
        <v/>
      </c>
      <c r="H672" s="0" t="str">
        <f aca="false">IF($C672="","",IFERROR(INDEX('Chart of Accounts'!$C$2:$C$57,MATCH($C672,'Chart of Accounts'!$A$2:$A$57,0)),""))</f>
        <v/>
      </c>
      <c r="I672" s="0" t="str">
        <f aca="false">IF($C672="","",IFERROR(INDEX('Chart of Accounts'!$B$2:$B$57,MATCH($C672,'Chart of Accounts'!$A$2:$A$57,0)),""))</f>
        <v/>
      </c>
    </row>
    <row r="673" customFormat="false" ht="15" hidden="false" customHeight="false" outlineLevel="0" collapsed="false">
      <c r="A673" s="22"/>
      <c r="B673" s="42"/>
      <c r="C673" s="22"/>
      <c r="D673" s="41"/>
      <c r="E673" s="41"/>
      <c r="F673" s="22"/>
      <c r="G673" s="43" t="str">
        <f aca="false">IF(AND($A673="",$C673="",$D673="",$E673=""),"",IF($A673="","Needs a JE #",IF(ROUND(SUMIF($A$2:$A$1001,$A673,$D$2:$D$1001)-SUMIF($A$2:$A$1001,$A673,$E$2:$E$1001),2)=0,"✓","Out of balance")))</f>
        <v/>
      </c>
      <c r="H673" s="0" t="str">
        <f aca="false">IF($C673="","",IFERROR(INDEX('Chart of Accounts'!$C$2:$C$57,MATCH($C673,'Chart of Accounts'!$A$2:$A$57,0)),""))</f>
        <v/>
      </c>
      <c r="I673" s="0" t="str">
        <f aca="false">IF($C673="","",IFERROR(INDEX('Chart of Accounts'!$B$2:$B$57,MATCH($C673,'Chart of Accounts'!$A$2:$A$57,0)),""))</f>
        <v/>
      </c>
    </row>
    <row r="674" customFormat="false" ht="15" hidden="false" customHeight="false" outlineLevel="0" collapsed="false">
      <c r="A674" s="22"/>
      <c r="B674" s="42"/>
      <c r="C674" s="22"/>
      <c r="D674" s="41"/>
      <c r="E674" s="41"/>
      <c r="F674" s="22"/>
      <c r="G674" s="43" t="str">
        <f aca="false">IF(AND($A674="",$C674="",$D674="",$E674=""),"",IF($A674="","Needs a JE #",IF(ROUND(SUMIF($A$2:$A$1001,$A674,$D$2:$D$1001)-SUMIF($A$2:$A$1001,$A674,$E$2:$E$1001),2)=0,"✓","Out of balance")))</f>
        <v/>
      </c>
      <c r="H674" s="0" t="str">
        <f aca="false">IF($C674="","",IFERROR(INDEX('Chart of Accounts'!$C$2:$C$57,MATCH($C674,'Chart of Accounts'!$A$2:$A$57,0)),""))</f>
        <v/>
      </c>
      <c r="I674" s="0" t="str">
        <f aca="false">IF($C674="","",IFERROR(INDEX('Chart of Accounts'!$B$2:$B$57,MATCH($C674,'Chart of Accounts'!$A$2:$A$57,0)),""))</f>
        <v/>
      </c>
    </row>
    <row r="675" customFormat="false" ht="15" hidden="false" customHeight="false" outlineLevel="0" collapsed="false">
      <c r="A675" s="22"/>
      <c r="B675" s="42"/>
      <c r="C675" s="22"/>
      <c r="D675" s="41"/>
      <c r="E675" s="41"/>
      <c r="F675" s="22"/>
      <c r="G675" s="43" t="str">
        <f aca="false">IF(AND($A675="",$C675="",$D675="",$E675=""),"",IF($A675="","Needs a JE #",IF(ROUND(SUMIF($A$2:$A$1001,$A675,$D$2:$D$1001)-SUMIF($A$2:$A$1001,$A675,$E$2:$E$1001),2)=0,"✓","Out of balance")))</f>
        <v/>
      </c>
      <c r="H675" s="0" t="str">
        <f aca="false">IF($C675="","",IFERROR(INDEX('Chart of Accounts'!$C$2:$C$57,MATCH($C675,'Chart of Accounts'!$A$2:$A$57,0)),""))</f>
        <v/>
      </c>
      <c r="I675" s="0" t="str">
        <f aca="false">IF($C675="","",IFERROR(INDEX('Chart of Accounts'!$B$2:$B$57,MATCH($C675,'Chart of Accounts'!$A$2:$A$57,0)),""))</f>
        <v/>
      </c>
    </row>
    <row r="676" customFormat="false" ht="15" hidden="false" customHeight="false" outlineLevel="0" collapsed="false">
      <c r="A676" s="22"/>
      <c r="B676" s="42"/>
      <c r="C676" s="22"/>
      <c r="D676" s="41"/>
      <c r="E676" s="41"/>
      <c r="F676" s="22"/>
      <c r="G676" s="43" t="str">
        <f aca="false">IF(AND($A676="",$C676="",$D676="",$E676=""),"",IF($A676="","Needs a JE #",IF(ROUND(SUMIF($A$2:$A$1001,$A676,$D$2:$D$1001)-SUMIF($A$2:$A$1001,$A676,$E$2:$E$1001),2)=0,"✓","Out of balance")))</f>
        <v/>
      </c>
      <c r="H676" s="0" t="str">
        <f aca="false">IF($C676="","",IFERROR(INDEX('Chart of Accounts'!$C$2:$C$57,MATCH($C676,'Chart of Accounts'!$A$2:$A$57,0)),""))</f>
        <v/>
      </c>
      <c r="I676" s="0" t="str">
        <f aca="false">IF($C676="","",IFERROR(INDEX('Chart of Accounts'!$B$2:$B$57,MATCH($C676,'Chart of Accounts'!$A$2:$A$57,0)),""))</f>
        <v/>
      </c>
    </row>
    <row r="677" customFormat="false" ht="15" hidden="false" customHeight="false" outlineLevel="0" collapsed="false">
      <c r="A677" s="22"/>
      <c r="B677" s="42"/>
      <c r="C677" s="22"/>
      <c r="D677" s="41"/>
      <c r="E677" s="41"/>
      <c r="F677" s="22"/>
      <c r="G677" s="43" t="str">
        <f aca="false">IF(AND($A677="",$C677="",$D677="",$E677=""),"",IF($A677="","Needs a JE #",IF(ROUND(SUMIF($A$2:$A$1001,$A677,$D$2:$D$1001)-SUMIF($A$2:$A$1001,$A677,$E$2:$E$1001),2)=0,"✓","Out of balance")))</f>
        <v/>
      </c>
      <c r="H677" s="0" t="str">
        <f aca="false">IF($C677="","",IFERROR(INDEX('Chart of Accounts'!$C$2:$C$57,MATCH($C677,'Chart of Accounts'!$A$2:$A$57,0)),""))</f>
        <v/>
      </c>
      <c r="I677" s="0" t="str">
        <f aca="false">IF($C677="","",IFERROR(INDEX('Chart of Accounts'!$B$2:$B$57,MATCH($C677,'Chart of Accounts'!$A$2:$A$57,0)),""))</f>
        <v/>
      </c>
    </row>
    <row r="678" customFormat="false" ht="15" hidden="false" customHeight="false" outlineLevel="0" collapsed="false">
      <c r="A678" s="22"/>
      <c r="B678" s="42"/>
      <c r="C678" s="22"/>
      <c r="D678" s="41"/>
      <c r="E678" s="41"/>
      <c r="F678" s="22"/>
      <c r="G678" s="43" t="str">
        <f aca="false">IF(AND($A678="",$C678="",$D678="",$E678=""),"",IF($A678="","Needs a JE #",IF(ROUND(SUMIF($A$2:$A$1001,$A678,$D$2:$D$1001)-SUMIF($A$2:$A$1001,$A678,$E$2:$E$1001),2)=0,"✓","Out of balance")))</f>
        <v/>
      </c>
      <c r="H678" s="0" t="str">
        <f aca="false">IF($C678="","",IFERROR(INDEX('Chart of Accounts'!$C$2:$C$57,MATCH($C678,'Chart of Accounts'!$A$2:$A$57,0)),""))</f>
        <v/>
      </c>
      <c r="I678" s="0" t="str">
        <f aca="false">IF($C678="","",IFERROR(INDEX('Chart of Accounts'!$B$2:$B$57,MATCH($C678,'Chart of Accounts'!$A$2:$A$57,0)),""))</f>
        <v/>
      </c>
    </row>
    <row r="679" customFormat="false" ht="15" hidden="false" customHeight="false" outlineLevel="0" collapsed="false">
      <c r="A679" s="22"/>
      <c r="B679" s="42"/>
      <c r="C679" s="22"/>
      <c r="D679" s="41"/>
      <c r="E679" s="41"/>
      <c r="F679" s="22"/>
      <c r="G679" s="43" t="str">
        <f aca="false">IF(AND($A679="",$C679="",$D679="",$E679=""),"",IF($A679="","Needs a JE #",IF(ROUND(SUMIF($A$2:$A$1001,$A679,$D$2:$D$1001)-SUMIF($A$2:$A$1001,$A679,$E$2:$E$1001),2)=0,"✓","Out of balance")))</f>
        <v/>
      </c>
      <c r="H679" s="0" t="str">
        <f aca="false">IF($C679="","",IFERROR(INDEX('Chart of Accounts'!$C$2:$C$57,MATCH($C679,'Chart of Accounts'!$A$2:$A$57,0)),""))</f>
        <v/>
      </c>
      <c r="I679" s="0" t="str">
        <f aca="false">IF($C679="","",IFERROR(INDEX('Chart of Accounts'!$B$2:$B$57,MATCH($C679,'Chart of Accounts'!$A$2:$A$57,0)),""))</f>
        <v/>
      </c>
    </row>
    <row r="680" customFormat="false" ht="15" hidden="false" customHeight="false" outlineLevel="0" collapsed="false">
      <c r="A680" s="22"/>
      <c r="B680" s="42"/>
      <c r="C680" s="22"/>
      <c r="D680" s="41"/>
      <c r="E680" s="41"/>
      <c r="F680" s="22"/>
      <c r="G680" s="43" t="str">
        <f aca="false">IF(AND($A680="",$C680="",$D680="",$E680=""),"",IF($A680="","Needs a JE #",IF(ROUND(SUMIF($A$2:$A$1001,$A680,$D$2:$D$1001)-SUMIF($A$2:$A$1001,$A680,$E$2:$E$1001),2)=0,"✓","Out of balance")))</f>
        <v/>
      </c>
      <c r="H680" s="0" t="str">
        <f aca="false">IF($C680="","",IFERROR(INDEX('Chart of Accounts'!$C$2:$C$57,MATCH($C680,'Chart of Accounts'!$A$2:$A$57,0)),""))</f>
        <v/>
      </c>
      <c r="I680" s="0" t="str">
        <f aca="false">IF($C680="","",IFERROR(INDEX('Chart of Accounts'!$B$2:$B$57,MATCH($C680,'Chart of Accounts'!$A$2:$A$57,0)),""))</f>
        <v/>
      </c>
    </row>
    <row r="681" customFormat="false" ht="15" hidden="false" customHeight="false" outlineLevel="0" collapsed="false">
      <c r="A681" s="22"/>
      <c r="B681" s="42"/>
      <c r="C681" s="22"/>
      <c r="D681" s="41"/>
      <c r="E681" s="41"/>
      <c r="F681" s="22"/>
      <c r="G681" s="43" t="str">
        <f aca="false">IF(AND($A681="",$C681="",$D681="",$E681=""),"",IF($A681="","Needs a JE #",IF(ROUND(SUMIF($A$2:$A$1001,$A681,$D$2:$D$1001)-SUMIF($A$2:$A$1001,$A681,$E$2:$E$1001),2)=0,"✓","Out of balance")))</f>
        <v/>
      </c>
      <c r="H681" s="0" t="str">
        <f aca="false">IF($C681="","",IFERROR(INDEX('Chart of Accounts'!$C$2:$C$57,MATCH($C681,'Chart of Accounts'!$A$2:$A$57,0)),""))</f>
        <v/>
      </c>
      <c r="I681" s="0" t="str">
        <f aca="false">IF($C681="","",IFERROR(INDEX('Chart of Accounts'!$B$2:$B$57,MATCH($C681,'Chart of Accounts'!$A$2:$A$57,0)),""))</f>
        <v/>
      </c>
    </row>
    <row r="682" customFormat="false" ht="15" hidden="false" customHeight="false" outlineLevel="0" collapsed="false">
      <c r="A682" s="22"/>
      <c r="B682" s="42"/>
      <c r="C682" s="22"/>
      <c r="D682" s="41"/>
      <c r="E682" s="41"/>
      <c r="F682" s="22"/>
      <c r="G682" s="43" t="str">
        <f aca="false">IF(AND($A682="",$C682="",$D682="",$E682=""),"",IF($A682="","Needs a JE #",IF(ROUND(SUMIF($A$2:$A$1001,$A682,$D$2:$D$1001)-SUMIF($A$2:$A$1001,$A682,$E$2:$E$1001),2)=0,"✓","Out of balance")))</f>
        <v/>
      </c>
      <c r="H682" s="0" t="str">
        <f aca="false">IF($C682="","",IFERROR(INDEX('Chart of Accounts'!$C$2:$C$57,MATCH($C682,'Chart of Accounts'!$A$2:$A$57,0)),""))</f>
        <v/>
      </c>
      <c r="I682" s="0" t="str">
        <f aca="false">IF($C682="","",IFERROR(INDEX('Chart of Accounts'!$B$2:$B$57,MATCH($C682,'Chart of Accounts'!$A$2:$A$57,0)),""))</f>
        <v/>
      </c>
    </row>
    <row r="683" customFormat="false" ht="15" hidden="false" customHeight="false" outlineLevel="0" collapsed="false">
      <c r="A683" s="22"/>
      <c r="B683" s="42"/>
      <c r="C683" s="22"/>
      <c r="D683" s="41"/>
      <c r="E683" s="41"/>
      <c r="F683" s="22"/>
      <c r="G683" s="43" t="str">
        <f aca="false">IF(AND($A683="",$C683="",$D683="",$E683=""),"",IF($A683="","Needs a JE #",IF(ROUND(SUMIF($A$2:$A$1001,$A683,$D$2:$D$1001)-SUMIF($A$2:$A$1001,$A683,$E$2:$E$1001),2)=0,"✓","Out of balance")))</f>
        <v/>
      </c>
      <c r="H683" s="0" t="str">
        <f aca="false">IF($C683="","",IFERROR(INDEX('Chart of Accounts'!$C$2:$C$57,MATCH($C683,'Chart of Accounts'!$A$2:$A$57,0)),""))</f>
        <v/>
      </c>
      <c r="I683" s="0" t="str">
        <f aca="false">IF($C683="","",IFERROR(INDEX('Chart of Accounts'!$B$2:$B$57,MATCH($C683,'Chart of Accounts'!$A$2:$A$57,0)),""))</f>
        <v/>
      </c>
    </row>
    <row r="684" customFormat="false" ht="15" hidden="false" customHeight="false" outlineLevel="0" collapsed="false">
      <c r="A684" s="22"/>
      <c r="B684" s="42"/>
      <c r="C684" s="22"/>
      <c r="D684" s="41"/>
      <c r="E684" s="41"/>
      <c r="F684" s="22"/>
      <c r="G684" s="43" t="str">
        <f aca="false">IF(AND($A684="",$C684="",$D684="",$E684=""),"",IF($A684="","Needs a JE #",IF(ROUND(SUMIF($A$2:$A$1001,$A684,$D$2:$D$1001)-SUMIF($A$2:$A$1001,$A684,$E$2:$E$1001),2)=0,"✓","Out of balance")))</f>
        <v/>
      </c>
      <c r="H684" s="0" t="str">
        <f aca="false">IF($C684="","",IFERROR(INDEX('Chart of Accounts'!$C$2:$C$57,MATCH($C684,'Chart of Accounts'!$A$2:$A$57,0)),""))</f>
        <v/>
      </c>
      <c r="I684" s="0" t="str">
        <f aca="false">IF($C684="","",IFERROR(INDEX('Chart of Accounts'!$B$2:$B$57,MATCH($C684,'Chart of Accounts'!$A$2:$A$57,0)),""))</f>
        <v/>
      </c>
    </row>
    <row r="685" customFormat="false" ht="15" hidden="false" customHeight="false" outlineLevel="0" collapsed="false">
      <c r="A685" s="22"/>
      <c r="B685" s="42"/>
      <c r="C685" s="22"/>
      <c r="D685" s="41"/>
      <c r="E685" s="41"/>
      <c r="F685" s="22"/>
      <c r="G685" s="43" t="str">
        <f aca="false">IF(AND($A685="",$C685="",$D685="",$E685=""),"",IF($A685="","Needs a JE #",IF(ROUND(SUMIF($A$2:$A$1001,$A685,$D$2:$D$1001)-SUMIF($A$2:$A$1001,$A685,$E$2:$E$1001),2)=0,"✓","Out of balance")))</f>
        <v/>
      </c>
      <c r="H685" s="0" t="str">
        <f aca="false">IF($C685="","",IFERROR(INDEX('Chart of Accounts'!$C$2:$C$57,MATCH($C685,'Chart of Accounts'!$A$2:$A$57,0)),""))</f>
        <v/>
      </c>
      <c r="I685" s="0" t="str">
        <f aca="false">IF($C685="","",IFERROR(INDEX('Chart of Accounts'!$B$2:$B$57,MATCH($C685,'Chart of Accounts'!$A$2:$A$57,0)),""))</f>
        <v/>
      </c>
    </row>
    <row r="686" customFormat="false" ht="15" hidden="false" customHeight="false" outlineLevel="0" collapsed="false">
      <c r="A686" s="22"/>
      <c r="B686" s="42"/>
      <c r="C686" s="22"/>
      <c r="D686" s="41"/>
      <c r="E686" s="41"/>
      <c r="F686" s="22"/>
      <c r="G686" s="43" t="str">
        <f aca="false">IF(AND($A686="",$C686="",$D686="",$E686=""),"",IF($A686="","Needs a JE #",IF(ROUND(SUMIF($A$2:$A$1001,$A686,$D$2:$D$1001)-SUMIF($A$2:$A$1001,$A686,$E$2:$E$1001),2)=0,"✓","Out of balance")))</f>
        <v/>
      </c>
      <c r="H686" s="0" t="str">
        <f aca="false">IF($C686="","",IFERROR(INDEX('Chart of Accounts'!$C$2:$C$57,MATCH($C686,'Chart of Accounts'!$A$2:$A$57,0)),""))</f>
        <v/>
      </c>
      <c r="I686" s="0" t="str">
        <f aca="false">IF($C686="","",IFERROR(INDEX('Chart of Accounts'!$B$2:$B$57,MATCH($C686,'Chart of Accounts'!$A$2:$A$57,0)),""))</f>
        <v/>
      </c>
    </row>
    <row r="687" customFormat="false" ht="15" hidden="false" customHeight="false" outlineLevel="0" collapsed="false">
      <c r="A687" s="22"/>
      <c r="B687" s="42"/>
      <c r="C687" s="22"/>
      <c r="D687" s="41"/>
      <c r="E687" s="41"/>
      <c r="F687" s="22"/>
      <c r="G687" s="43" t="str">
        <f aca="false">IF(AND($A687="",$C687="",$D687="",$E687=""),"",IF($A687="","Needs a JE #",IF(ROUND(SUMIF($A$2:$A$1001,$A687,$D$2:$D$1001)-SUMIF($A$2:$A$1001,$A687,$E$2:$E$1001),2)=0,"✓","Out of balance")))</f>
        <v/>
      </c>
      <c r="H687" s="0" t="str">
        <f aca="false">IF($C687="","",IFERROR(INDEX('Chart of Accounts'!$C$2:$C$57,MATCH($C687,'Chart of Accounts'!$A$2:$A$57,0)),""))</f>
        <v/>
      </c>
      <c r="I687" s="0" t="str">
        <f aca="false">IF($C687="","",IFERROR(INDEX('Chart of Accounts'!$B$2:$B$57,MATCH($C687,'Chart of Accounts'!$A$2:$A$57,0)),""))</f>
        <v/>
      </c>
    </row>
    <row r="688" customFormat="false" ht="15" hidden="false" customHeight="false" outlineLevel="0" collapsed="false">
      <c r="A688" s="22"/>
      <c r="B688" s="42"/>
      <c r="C688" s="22"/>
      <c r="D688" s="41"/>
      <c r="E688" s="41"/>
      <c r="F688" s="22"/>
      <c r="G688" s="43" t="str">
        <f aca="false">IF(AND($A688="",$C688="",$D688="",$E688=""),"",IF($A688="","Needs a JE #",IF(ROUND(SUMIF($A$2:$A$1001,$A688,$D$2:$D$1001)-SUMIF($A$2:$A$1001,$A688,$E$2:$E$1001),2)=0,"✓","Out of balance")))</f>
        <v/>
      </c>
      <c r="H688" s="0" t="str">
        <f aca="false">IF($C688="","",IFERROR(INDEX('Chart of Accounts'!$C$2:$C$57,MATCH($C688,'Chart of Accounts'!$A$2:$A$57,0)),""))</f>
        <v/>
      </c>
      <c r="I688" s="0" t="str">
        <f aca="false">IF($C688="","",IFERROR(INDEX('Chart of Accounts'!$B$2:$B$57,MATCH($C688,'Chart of Accounts'!$A$2:$A$57,0)),""))</f>
        <v/>
      </c>
    </row>
    <row r="689" customFormat="false" ht="15" hidden="false" customHeight="false" outlineLevel="0" collapsed="false">
      <c r="A689" s="22"/>
      <c r="B689" s="42"/>
      <c r="C689" s="22"/>
      <c r="D689" s="41"/>
      <c r="E689" s="41"/>
      <c r="F689" s="22"/>
      <c r="G689" s="43" t="str">
        <f aca="false">IF(AND($A689="",$C689="",$D689="",$E689=""),"",IF($A689="","Needs a JE #",IF(ROUND(SUMIF($A$2:$A$1001,$A689,$D$2:$D$1001)-SUMIF($A$2:$A$1001,$A689,$E$2:$E$1001),2)=0,"✓","Out of balance")))</f>
        <v/>
      </c>
      <c r="H689" s="0" t="str">
        <f aca="false">IF($C689="","",IFERROR(INDEX('Chart of Accounts'!$C$2:$C$57,MATCH($C689,'Chart of Accounts'!$A$2:$A$57,0)),""))</f>
        <v/>
      </c>
      <c r="I689" s="0" t="str">
        <f aca="false">IF($C689="","",IFERROR(INDEX('Chart of Accounts'!$B$2:$B$57,MATCH($C689,'Chart of Accounts'!$A$2:$A$57,0)),""))</f>
        <v/>
      </c>
    </row>
    <row r="690" customFormat="false" ht="15" hidden="false" customHeight="false" outlineLevel="0" collapsed="false">
      <c r="A690" s="22"/>
      <c r="B690" s="42"/>
      <c r="C690" s="22"/>
      <c r="D690" s="41"/>
      <c r="E690" s="41"/>
      <c r="F690" s="22"/>
      <c r="G690" s="43" t="str">
        <f aca="false">IF(AND($A690="",$C690="",$D690="",$E690=""),"",IF($A690="","Needs a JE #",IF(ROUND(SUMIF($A$2:$A$1001,$A690,$D$2:$D$1001)-SUMIF($A$2:$A$1001,$A690,$E$2:$E$1001),2)=0,"✓","Out of balance")))</f>
        <v/>
      </c>
      <c r="H690" s="0" t="str">
        <f aca="false">IF($C690="","",IFERROR(INDEX('Chart of Accounts'!$C$2:$C$57,MATCH($C690,'Chart of Accounts'!$A$2:$A$57,0)),""))</f>
        <v/>
      </c>
      <c r="I690" s="0" t="str">
        <f aca="false">IF($C690="","",IFERROR(INDEX('Chart of Accounts'!$B$2:$B$57,MATCH($C690,'Chart of Accounts'!$A$2:$A$57,0)),""))</f>
        <v/>
      </c>
    </row>
    <row r="691" customFormat="false" ht="15" hidden="false" customHeight="false" outlineLevel="0" collapsed="false">
      <c r="A691" s="22"/>
      <c r="B691" s="42"/>
      <c r="C691" s="22"/>
      <c r="D691" s="41"/>
      <c r="E691" s="41"/>
      <c r="F691" s="22"/>
      <c r="G691" s="43" t="str">
        <f aca="false">IF(AND($A691="",$C691="",$D691="",$E691=""),"",IF($A691="","Needs a JE #",IF(ROUND(SUMIF($A$2:$A$1001,$A691,$D$2:$D$1001)-SUMIF($A$2:$A$1001,$A691,$E$2:$E$1001),2)=0,"✓","Out of balance")))</f>
        <v/>
      </c>
      <c r="H691" s="0" t="str">
        <f aca="false">IF($C691="","",IFERROR(INDEX('Chart of Accounts'!$C$2:$C$57,MATCH($C691,'Chart of Accounts'!$A$2:$A$57,0)),""))</f>
        <v/>
      </c>
      <c r="I691" s="0" t="str">
        <f aca="false">IF($C691="","",IFERROR(INDEX('Chart of Accounts'!$B$2:$B$57,MATCH($C691,'Chart of Accounts'!$A$2:$A$57,0)),""))</f>
        <v/>
      </c>
    </row>
    <row r="692" customFormat="false" ht="15" hidden="false" customHeight="false" outlineLevel="0" collapsed="false">
      <c r="A692" s="22"/>
      <c r="B692" s="42"/>
      <c r="C692" s="22"/>
      <c r="D692" s="41"/>
      <c r="E692" s="41"/>
      <c r="F692" s="22"/>
      <c r="G692" s="43" t="str">
        <f aca="false">IF(AND($A692="",$C692="",$D692="",$E692=""),"",IF($A692="","Needs a JE #",IF(ROUND(SUMIF($A$2:$A$1001,$A692,$D$2:$D$1001)-SUMIF($A$2:$A$1001,$A692,$E$2:$E$1001),2)=0,"✓","Out of balance")))</f>
        <v/>
      </c>
      <c r="H692" s="0" t="str">
        <f aca="false">IF($C692="","",IFERROR(INDEX('Chart of Accounts'!$C$2:$C$57,MATCH($C692,'Chart of Accounts'!$A$2:$A$57,0)),""))</f>
        <v/>
      </c>
      <c r="I692" s="0" t="str">
        <f aca="false">IF($C692="","",IFERROR(INDEX('Chart of Accounts'!$B$2:$B$57,MATCH($C692,'Chart of Accounts'!$A$2:$A$57,0)),""))</f>
        <v/>
      </c>
    </row>
    <row r="693" customFormat="false" ht="15" hidden="false" customHeight="false" outlineLevel="0" collapsed="false">
      <c r="A693" s="22"/>
      <c r="B693" s="42"/>
      <c r="C693" s="22"/>
      <c r="D693" s="41"/>
      <c r="E693" s="41"/>
      <c r="F693" s="22"/>
      <c r="G693" s="43" t="str">
        <f aca="false">IF(AND($A693="",$C693="",$D693="",$E693=""),"",IF($A693="","Needs a JE #",IF(ROUND(SUMIF($A$2:$A$1001,$A693,$D$2:$D$1001)-SUMIF($A$2:$A$1001,$A693,$E$2:$E$1001),2)=0,"✓","Out of balance")))</f>
        <v/>
      </c>
      <c r="H693" s="0" t="str">
        <f aca="false">IF($C693="","",IFERROR(INDEX('Chart of Accounts'!$C$2:$C$57,MATCH($C693,'Chart of Accounts'!$A$2:$A$57,0)),""))</f>
        <v/>
      </c>
      <c r="I693" s="0" t="str">
        <f aca="false">IF($C693="","",IFERROR(INDEX('Chart of Accounts'!$B$2:$B$57,MATCH($C693,'Chart of Accounts'!$A$2:$A$57,0)),""))</f>
        <v/>
      </c>
    </row>
    <row r="694" customFormat="false" ht="15" hidden="false" customHeight="false" outlineLevel="0" collapsed="false">
      <c r="A694" s="22"/>
      <c r="B694" s="42"/>
      <c r="C694" s="22"/>
      <c r="D694" s="41"/>
      <c r="E694" s="41"/>
      <c r="F694" s="22"/>
      <c r="G694" s="43" t="str">
        <f aca="false">IF(AND($A694="",$C694="",$D694="",$E694=""),"",IF($A694="","Needs a JE #",IF(ROUND(SUMIF($A$2:$A$1001,$A694,$D$2:$D$1001)-SUMIF($A$2:$A$1001,$A694,$E$2:$E$1001),2)=0,"✓","Out of balance")))</f>
        <v/>
      </c>
      <c r="H694" s="0" t="str">
        <f aca="false">IF($C694="","",IFERROR(INDEX('Chart of Accounts'!$C$2:$C$57,MATCH($C694,'Chart of Accounts'!$A$2:$A$57,0)),""))</f>
        <v/>
      </c>
      <c r="I694" s="0" t="str">
        <f aca="false">IF($C694="","",IFERROR(INDEX('Chart of Accounts'!$B$2:$B$57,MATCH($C694,'Chart of Accounts'!$A$2:$A$57,0)),""))</f>
        <v/>
      </c>
    </row>
    <row r="695" customFormat="false" ht="15" hidden="false" customHeight="false" outlineLevel="0" collapsed="false">
      <c r="A695" s="22"/>
      <c r="B695" s="42"/>
      <c r="C695" s="22"/>
      <c r="D695" s="41"/>
      <c r="E695" s="41"/>
      <c r="F695" s="22"/>
      <c r="G695" s="43" t="str">
        <f aca="false">IF(AND($A695="",$C695="",$D695="",$E695=""),"",IF($A695="","Needs a JE #",IF(ROUND(SUMIF($A$2:$A$1001,$A695,$D$2:$D$1001)-SUMIF($A$2:$A$1001,$A695,$E$2:$E$1001),2)=0,"✓","Out of balance")))</f>
        <v/>
      </c>
      <c r="H695" s="0" t="str">
        <f aca="false">IF($C695="","",IFERROR(INDEX('Chart of Accounts'!$C$2:$C$57,MATCH($C695,'Chart of Accounts'!$A$2:$A$57,0)),""))</f>
        <v/>
      </c>
      <c r="I695" s="0" t="str">
        <f aca="false">IF($C695="","",IFERROR(INDEX('Chart of Accounts'!$B$2:$B$57,MATCH($C695,'Chart of Accounts'!$A$2:$A$57,0)),""))</f>
        <v/>
      </c>
    </row>
    <row r="696" customFormat="false" ht="15" hidden="false" customHeight="false" outlineLevel="0" collapsed="false">
      <c r="A696" s="22"/>
      <c r="B696" s="42"/>
      <c r="C696" s="22"/>
      <c r="D696" s="41"/>
      <c r="E696" s="41"/>
      <c r="F696" s="22"/>
      <c r="G696" s="43" t="str">
        <f aca="false">IF(AND($A696="",$C696="",$D696="",$E696=""),"",IF($A696="","Needs a JE #",IF(ROUND(SUMIF($A$2:$A$1001,$A696,$D$2:$D$1001)-SUMIF($A$2:$A$1001,$A696,$E$2:$E$1001),2)=0,"✓","Out of balance")))</f>
        <v/>
      </c>
      <c r="H696" s="0" t="str">
        <f aca="false">IF($C696="","",IFERROR(INDEX('Chart of Accounts'!$C$2:$C$57,MATCH($C696,'Chart of Accounts'!$A$2:$A$57,0)),""))</f>
        <v/>
      </c>
      <c r="I696" s="0" t="str">
        <f aca="false">IF($C696="","",IFERROR(INDEX('Chart of Accounts'!$B$2:$B$57,MATCH($C696,'Chart of Accounts'!$A$2:$A$57,0)),""))</f>
        <v/>
      </c>
    </row>
    <row r="697" customFormat="false" ht="15" hidden="false" customHeight="false" outlineLevel="0" collapsed="false">
      <c r="A697" s="22"/>
      <c r="B697" s="42"/>
      <c r="C697" s="22"/>
      <c r="D697" s="41"/>
      <c r="E697" s="41"/>
      <c r="F697" s="22"/>
      <c r="G697" s="43" t="str">
        <f aca="false">IF(AND($A697="",$C697="",$D697="",$E697=""),"",IF($A697="","Needs a JE #",IF(ROUND(SUMIF($A$2:$A$1001,$A697,$D$2:$D$1001)-SUMIF($A$2:$A$1001,$A697,$E$2:$E$1001),2)=0,"✓","Out of balance")))</f>
        <v/>
      </c>
      <c r="H697" s="0" t="str">
        <f aca="false">IF($C697="","",IFERROR(INDEX('Chart of Accounts'!$C$2:$C$57,MATCH($C697,'Chart of Accounts'!$A$2:$A$57,0)),""))</f>
        <v/>
      </c>
      <c r="I697" s="0" t="str">
        <f aca="false">IF($C697="","",IFERROR(INDEX('Chart of Accounts'!$B$2:$B$57,MATCH($C697,'Chart of Accounts'!$A$2:$A$57,0)),""))</f>
        <v/>
      </c>
    </row>
    <row r="698" customFormat="false" ht="15" hidden="false" customHeight="false" outlineLevel="0" collapsed="false">
      <c r="A698" s="22"/>
      <c r="B698" s="42"/>
      <c r="C698" s="22"/>
      <c r="D698" s="41"/>
      <c r="E698" s="41"/>
      <c r="F698" s="22"/>
      <c r="G698" s="43" t="str">
        <f aca="false">IF(AND($A698="",$C698="",$D698="",$E698=""),"",IF($A698="","Needs a JE #",IF(ROUND(SUMIF($A$2:$A$1001,$A698,$D$2:$D$1001)-SUMIF($A$2:$A$1001,$A698,$E$2:$E$1001),2)=0,"✓","Out of balance")))</f>
        <v/>
      </c>
      <c r="H698" s="0" t="str">
        <f aca="false">IF($C698="","",IFERROR(INDEX('Chart of Accounts'!$C$2:$C$57,MATCH($C698,'Chart of Accounts'!$A$2:$A$57,0)),""))</f>
        <v/>
      </c>
      <c r="I698" s="0" t="str">
        <f aca="false">IF($C698="","",IFERROR(INDEX('Chart of Accounts'!$B$2:$B$57,MATCH($C698,'Chart of Accounts'!$A$2:$A$57,0)),""))</f>
        <v/>
      </c>
    </row>
    <row r="699" customFormat="false" ht="15" hidden="false" customHeight="false" outlineLevel="0" collapsed="false">
      <c r="A699" s="22"/>
      <c r="B699" s="42"/>
      <c r="C699" s="22"/>
      <c r="D699" s="41"/>
      <c r="E699" s="41"/>
      <c r="F699" s="22"/>
      <c r="G699" s="43" t="str">
        <f aca="false">IF(AND($A699="",$C699="",$D699="",$E699=""),"",IF($A699="","Needs a JE #",IF(ROUND(SUMIF($A$2:$A$1001,$A699,$D$2:$D$1001)-SUMIF($A$2:$A$1001,$A699,$E$2:$E$1001),2)=0,"✓","Out of balance")))</f>
        <v/>
      </c>
      <c r="H699" s="0" t="str">
        <f aca="false">IF($C699="","",IFERROR(INDEX('Chart of Accounts'!$C$2:$C$57,MATCH($C699,'Chart of Accounts'!$A$2:$A$57,0)),""))</f>
        <v/>
      </c>
      <c r="I699" s="0" t="str">
        <f aca="false">IF($C699="","",IFERROR(INDEX('Chart of Accounts'!$B$2:$B$57,MATCH($C699,'Chart of Accounts'!$A$2:$A$57,0)),""))</f>
        <v/>
      </c>
    </row>
    <row r="700" customFormat="false" ht="15" hidden="false" customHeight="false" outlineLevel="0" collapsed="false">
      <c r="A700" s="22"/>
      <c r="B700" s="42"/>
      <c r="C700" s="22"/>
      <c r="D700" s="41"/>
      <c r="E700" s="41"/>
      <c r="F700" s="22"/>
      <c r="G700" s="43" t="str">
        <f aca="false">IF(AND($A700="",$C700="",$D700="",$E700=""),"",IF($A700="","Needs a JE #",IF(ROUND(SUMIF($A$2:$A$1001,$A700,$D$2:$D$1001)-SUMIF($A$2:$A$1001,$A700,$E$2:$E$1001),2)=0,"✓","Out of balance")))</f>
        <v/>
      </c>
      <c r="H700" s="0" t="str">
        <f aca="false">IF($C700="","",IFERROR(INDEX('Chart of Accounts'!$C$2:$C$57,MATCH($C700,'Chart of Accounts'!$A$2:$A$57,0)),""))</f>
        <v/>
      </c>
      <c r="I700" s="0" t="str">
        <f aca="false">IF($C700="","",IFERROR(INDEX('Chart of Accounts'!$B$2:$B$57,MATCH($C700,'Chart of Accounts'!$A$2:$A$57,0)),""))</f>
        <v/>
      </c>
    </row>
    <row r="701" customFormat="false" ht="15" hidden="false" customHeight="false" outlineLevel="0" collapsed="false">
      <c r="A701" s="22"/>
      <c r="B701" s="42"/>
      <c r="C701" s="22"/>
      <c r="D701" s="41"/>
      <c r="E701" s="41"/>
      <c r="F701" s="22"/>
      <c r="G701" s="43" t="str">
        <f aca="false">IF(AND($A701="",$C701="",$D701="",$E701=""),"",IF($A701="","Needs a JE #",IF(ROUND(SUMIF($A$2:$A$1001,$A701,$D$2:$D$1001)-SUMIF($A$2:$A$1001,$A701,$E$2:$E$1001),2)=0,"✓","Out of balance")))</f>
        <v/>
      </c>
      <c r="H701" s="0" t="str">
        <f aca="false">IF($C701="","",IFERROR(INDEX('Chart of Accounts'!$C$2:$C$57,MATCH($C701,'Chart of Accounts'!$A$2:$A$57,0)),""))</f>
        <v/>
      </c>
      <c r="I701" s="0" t="str">
        <f aca="false">IF($C701="","",IFERROR(INDEX('Chart of Accounts'!$B$2:$B$57,MATCH($C701,'Chart of Accounts'!$A$2:$A$57,0)),""))</f>
        <v/>
      </c>
    </row>
    <row r="702" customFormat="false" ht="15" hidden="false" customHeight="false" outlineLevel="0" collapsed="false">
      <c r="A702" s="22"/>
      <c r="B702" s="42"/>
      <c r="C702" s="22"/>
      <c r="D702" s="41"/>
      <c r="E702" s="41"/>
      <c r="F702" s="22"/>
      <c r="G702" s="43" t="str">
        <f aca="false">IF(AND($A702="",$C702="",$D702="",$E702=""),"",IF($A702="","Needs a JE #",IF(ROUND(SUMIF($A$2:$A$1001,$A702,$D$2:$D$1001)-SUMIF($A$2:$A$1001,$A702,$E$2:$E$1001),2)=0,"✓","Out of balance")))</f>
        <v/>
      </c>
      <c r="H702" s="0" t="str">
        <f aca="false">IF($C702="","",IFERROR(INDEX('Chart of Accounts'!$C$2:$C$57,MATCH($C702,'Chart of Accounts'!$A$2:$A$57,0)),""))</f>
        <v/>
      </c>
      <c r="I702" s="0" t="str">
        <f aca="false">IF($C702="","",IFERROR(INDEX('Chart of Accounts'!$B$2:$B$57,MATCH($C702,'Chart of Accounts'!$A$2:$A$57,0)),""))</f>
        <v/>
      </c>
    </row>
    <row r="703" customFormat="false" ht="15" hidden="false" customHeight="false" outlineLevel="0" collapsed="false">
      <c r="A703" s="22"/>
      <c r="B703" s="42"/>
      <c r="C703" s="22"/>
      <c r="D703" s="41"/>
      <c r="E703" s="41"/>
      <c r="F703" s="22"/>
      <c r="G703" s="43" t="str">
        <f aca="false">IF(AND($A703="",$C703="",$D703="",$E703=""),"",IF($A703="","Needs a JE #",IF(ROUND(SUMIF($A$2:$A$1001,$A703,$D$2:$D$1001)-SUMIF($A$2:$A$1001,$A703,$E$2:$E$1001),2)=0,"✓","Out of balance")))</f>
        <v/>
      </c>
      <c r="H703" s="0" t="str">
        <f aca="false">IF($C703="","",IFERROR(INDEX('Chart of Accounts'!$C$2:$C$57,MATCH($C703,'Chart of Accounts'!$A$2:$A$57,0)),""))</f>
        <v/>
      </c>
      <c r="I703" s="0" t="str">
        <f aca="false">IF($C703="","",IFERROR(INDEX('Chart of Accounts'!$B$2:$B$57,MATCH($C703,'Chart of Accounts'!$A$2:$A$57,0)),""))</f>
        <v/>
      </c>
    </row>
    <row r="704" customFormat="false" ht="15" hidden="false" customHeight="false" outlineLevel="0" collapsed="false">
      <c r="A704" s="22"/>
      <c r="B704" s="42"/>
      <c r="C704" s="22"/>
      <c r="D704" s="41"/>
      <c r="E704" s="41"/>
      <c r="F704" s="22"/>
      <c r="G704" s="43" t="str">
        <f aca="false">IF(AND($A704="",$C704="",$D704="",$E704=""),"",IF($A704="","Needs a JE #",IF(ROUND(SUMIF($A$2:$A$1001,$A704,$D$2:$D$1001)-SUMIF($A$2:$A$1001,$A704,$E$2:$E$1001),2)=0,"✓","Out of balance")))</f>
        <v/>
      </c>
      <c r="H704" s="0" t="str">
        <f aca="false">IF($C704="","",IFERROR(INDEX('Chart of Accounts'!$C$2:$C$57,MATCH($C704,'Chart of Accounts'!$A$2:$A$57,0)),""))</f>
        <v/>
      </c>
      <c r="I704" s="0" t="str">
        <f aca="false">IF($C704="","",IFERROR(INDEX('Chart of Accounts'!$B$2:$B$57,MATCH($C704,'Chart of Accounts'!$A$2:$A$57,0)),""))</f>
        <v/>
      </c>
    </row>
    <row r="705" customFormat="false" ht="15" hidden="false" customHeight="false" outlineLevel="0" collapsed="false">
      <c r="A705" s="22"/>
      <c r="B705" s="42"/>
      <c r="C705" s="22"/>
      <c r="D705" s="41"/>
      <c r="E705" s="41"/>
      <c r="F705" s="22"/>
      <c r="G705" s="43" t="str">
        <f aca="false">IF(AND($A705="",$C705="",$D705="",$E705=""),"",IF($A705="","Needs a JE #",IF(ROUND(SUMIF($A$2:$A$1001,$A705,$D$2:$D$1001)-SUMIF($A$2:$A$1001,$A705,$E$2:$E$1001),2)=0,"✓","Out of balance")))</f>
        <v/>
      </c>
      <c r="H705" s="0" t="str">
        <f aca="false">IF($C705="","",IFERROR(INDEX('Chart of Accounts'!$C$2:$C$57,MATCH($C705,'Chart of Accounts'!$A$2:$A$57,0)),""))</f>
        <v/>
      </c>
      <c r="I705" s="0" t="str">
        <f aca="false">IF($C705="","",IFERROR(INDEX('Chart of Accounts'!$B$2:$B$57,MATCH($C705,'Chart of Accounts'!$A$2:$A$57,0)),""))</f>
        <v/>
      </c>
    </row>
    <row r="706" customFormat="false" ht="15" hidden="false" customHeight="false" outlineLevel="0" collapsed="false">
      <c r="A706" s="22"/>
      <c r="B706" s="42"/>
      <c r="C706" s="22"/>
      <c r="D706" s="41"/>
      <c r="E706" s="41"/>
      <c r="F706" s="22"/>
      <c r="G706" s="43" t="str">
        <f aca="false">IF(AND($A706="",$C706="",$D706="",$E706=""),"",IF($A706="","Needs a JE #",IF(ROUND(SUMIF($A$2:$A$1001,$A706,$D$2:$D$1001)-SUMIF($A$2:$A$1001,$A706,$E$2:$E$1001),2)=0,"✓","Out of balance")))</f>
        <v/>
      </c>
      <c r="H706" s="0" t="str">
        <f aca="false">IF($C706="","",IFERROR(INDEX('Chart of Accounts'!$C$2:$C$57,MATCH($C706,'Chart of Accounts'!$A$2:$A$57,0)),""))</f>
        <v/>
      </c>
      <c r="I706" s="0" t="str">
        <f aca="false">IF($C706="","",IFERROR(INDEX('Chart of Accounts'!$B$2:$B$57,MATCH($C706,'Chart of Accounts'!$A$2:$A$57,0)),""))</f>
        <v/>
      </c>
    </row>
    <row r="707" customFormat="false" ht="15" hidden="false" customHeight="false" outlineLevel="0" collapsed="false">
      <c r="A707" s="22"/>
      <c r="B707" s="42"/>
      <c r="C707" s="22"/>
      <c r="D707" s="41"/>
      <c r="E707" s="41"/>
      <c r="F707" s="22"/>
      <c r="G707" s="43" t="str">
        <f aca="false">IF(AND($A707="",$C707="",$D707="",$E707=""),"",IF($A707="","Needs a JE #",IF(ROUND(SUMIF($A$2:$A$1001,$A707,$D$2:$D$1001)-SUMIF($A$2:$A$1001,$A707,$E$2:$E$1001),2)=0,"✓","Out of balance")))</f>
        <v/>
      </c>
      <c r="H707" s="0" t="str">
        <f aca="false">IF($C707="","",IFERROR(INDEX('Chart of Accounts'!$C$2:$C$57,MATCH($C707,'Chart of Accounts'!$A$2:$A$57,0)),""))</f>
        <v/>
      </c>
      <c r="I707" s="0" t="str">
        <f aca="false">IF($C707="","",IFERROR(INDEX('Chart of Accounts'!$B$2:$B$57,MATCH($C707,'Chart of Accounts'!$A$2:$A$57,0)),""))</f>
        <v/>
      </c>
    </row>
    <row r="708" customFormat="false" ht="15" hidden="false" customHeight="false" outlineLevel="0" collapsed="false">
      <c r="A708" s="22"/>
      <c r="B708" s="42"/>
      <c r="C708" s="22"/>
      <c r="D708" s="41"/>
      <c r="E708" s="41"/>
      <c r="F708" s="22"/>
      <c r="G708" s="43" t="str">
        <f aca="false">IF(AND($A708="",$C708="",$D708="",$E708=""),"",IF($A708="","Needs a JE #",IF(ROUND(SUMIF($A$2:$A$1001,$A708,$D$2:$D$1001)-SUMIF($A$2:$A$1001,$A708,$E$2:$E$1001),2)=0,"✓","Out of balance")))</f>
        <v/>
      </c>
      <c r="H708" s="0" t="str">
        <f aca="false">IF($C708="","",IFERROR(INDEX('Chart of Accounts'!$C$2:$C$57,MATCH($C708,'Chart of Accounts'!$A$2:$A$57,0)),""))</f>
        <v/>
      </c>
      <c r="I708" s="0" t="str">
        <f aca="false">IF($C708="","",IFERROR(INDEX('Chart of Accounts'!$B$2:$B$57,MATCH($C708,'Chart of Accounts'!$A$2:$A$57,0)),""))</f>
        <v/>
      </c>
    </row>
    <row r="709" customFormat="false" ht="15" hidden="false" customHeight="false" outlineLevel="0" collapsed="false">
      <c r="A709" s="22"/>
      <c r="B709" s="42"/>
      <c r="C709" s="22"/>
      <c r="D709" s="41"/>
      <c r="E709" s="41"/>
      <c r="F709" s="22"/>
      <c r="G709" s="43" t="str">
        <f aca="false">IF(AND($A709="",$C709="",$D709="",$E709=""),"",IF($A709="","Needs a JE #",IF(ROUND(SUMIF($A$2:$A$1001,$A709,$D$2:$D$1001)-SUMIF($A$2:$A$1001,$A709,$E$2:$E$1001),2)=0,"✓","Out of balance")))</f>
        <v/>
      </c>
      <c r="H709" s="0" t="str">
        <f aca="false">IF($C709="","",IFERROR(INDEX('Chart of Accounts'!$C$2:$C$57,MATCH($C709,'Chart of Accounts'!$A$2:$A$57,0)),""))</f>
        <v/>
      </c>
      <c r="I709" s="0" t="str">
        <f aca="false">IF($C709="","",IFERROR(INDEX('Chart of Accounts'!$B$2:$B$57,MATCH($C709,'Chart of Accounts'!$A$2:$A$57,0)),""))</f>
        <v/>
      </c>
    </row>
    <row r="710" customFormat="false" ht="15" hidden="false" customHeight="false" outlineLevel="0" collapsed="false">
      <c r="A710" s="22"/>
      <c r="B710" s="42"/>
      <c r="C710" s="22"/>
      <c r="D710" s="41"/>
      <c r="E710" s="41"/>
      <c r="F710" s="22"/>
      <c r="G710" s="43" t="str">
        <f aca="false">IF(AND($A710="",$C710="",$D710="",$E710=""),"",IF($A710="","Needs a JE #",IF(ROUND(SUMIF($A$2:$A$1001,$A710,$D$2:$D$1001)-SUMIF($A$2:$A$1001,$A710,$E$2:$E$1001),2)=0,"✓","Out of balance")))</f>
        <v/>
      </c>
      <c r="H710" s="0" t="str">
        <f aca="false">IF($C710="","",IFERROR(INDEX('Chart of Accounts'!$C$2:$C$57,MATCH($C710,'Chart of Accounts'!$A$2:$A$57,0)),""))</f>
        <v/>
      </c>
      <c r="I710" s="0" t="str">
        <f aca="false">IF($C710="","",IFERROR(INDEX('Chart of Accounts'!$B$2:$B$57,MATCH($C710,'Chart of Accounts'!$A$2:$A$57,0)),""))</f>
        <v/>
      </c>
    </row>
    <row r="711" customFormat="false" ht="15" hidden="false" customHeight="false" outlineLevel="0" collapsed="false">
      <c r="A711" s="22"/>
      <c r="B711" s="42"/>
      <c r="C711" s="22"/>
      <c r="D711" s="41"/>
      <c r="E711" s="41"/>
      <c r="F711" s="22"/>
      <c r="G711" s="43" t="str">
        <f aca="false">IF(AND($A711="",$C711="",$D711="",$E711=""),"",IF($A711="","Needs a JE #",IF(ROUND(SUMIF($A$2:$A$1001,$A711,$D$2:$D$1001)-SUMIF($A$2:$A$1001,$A711,$E$2:$E$1001),2)=0,"✓","Out of balance")))</f>
        <v/>
      </c>
      <c r="H711" s="0" t="str">
        <f aca="false">IF($C711="","",IFERROR(INDEX('Chart of Accounts'!$C$2:$C$57,MATCH($C711,'Chart of Accounts'!$A$2:$A$57,0)),""))</f>
        <v/>
      </c>
      <c r="I711" s="0" t="str">
        <f aca="false">IF($C711="","",IFERROR(INDEX('Chart of Accounts'!$B$2:$B$57,MATCH($C711,'Chart of Accounts'!$A$2:$A$57,0)),""))</f>
        <v/>
      </c>
    </row>
    <row r="712" customFormat="false" ht="15" hidden="false" customHeight="false" outlineLevel="0" collapsed="false">
      <c r="A712" s="22"/>
      <c r="B712" s="42"/>
      <c r="C712" s="22"/>
      <c r="D712" s="41"/>
      <c r="E712" s="41"/>
      <c r="F712" s="22"/>
      <c r="G712" s="43" t="str">
        <f aca="false">IF(AND($A712="",$C712="",$D712="",$E712=""),"",IF($A712="","Needs a JE #",IF(ROUND(SUMIF($A$2:$A$1001,$A712,$D$2:$D$1001)-SUMIF($A$2:$A$1001,$A712,$E$2:$E$1001),2)=0,"✓","Out of balance")))</f>
        <v/>
      </c>
      <c r="H712" s="0" t="str">
        <f aca="false">IF($C712="","",IFERROR(INDEX('Chart of Accounts'!$C$2:$C$57,MATCH($C712,'Chart of Accounts'!$A$2:$A$57,0)),""))</f>
        <v/>
      </c>
      <c r="I712" s="0" t="str">
        <f aca="false">IF($C712="","",IFERROR(INDEX('Chart of Accounts'!$B$2:$B$57,MATCH($C712,'Chart of Accounts'!$A$2:$A$57,0)),""))</f>
        <v/>
      </c>
    </row>
    <row r="713" customFormat="false" ht="15" hidden="false" customHeight="false" outlineLevel="0" collapsed="false">
      <c r="A713" s="22"/>
      <c r="B713" s="42"/>
      <c r="C713" s="22"/>
      <c r="D713" s="41"/>
      <c r="E713" s="41"/>
      <c r="F713" s="22"/>
      <c r="G713" s="43" t="str">
        <f aca="false">IF(AND($A713="",$C713="",$D713="",$E713=""),"",IF($A713="","Needs a JE #",IF(ROUND(SUMIF($A$2:$A$1001,$A713,$D$2:$D$1001)-SUMIF($A$2:$A$1001,$A713,$E$2:$E$1001),2)=0,"✓","Out of balance")))</f>
        <v/>
      </c>
      <c r="H713" s="0" t="str">
        <f aca="false">IF($C713="","",IFERROR(INDEX('Chart of Accounts'!$C$2:$C$57,MATCH($C713,'Chart of Accounts'!$A$2:$A$57,0)),""))</f>
        <v/>
      </c>
      <c r="I713" s="0" t="str">
        <f aca="false">IF($C713="","",IFERROR(INDEX('Chart of Accounts'!$B$2:$B$57,MATCH($C713,'Chart of Accounts'!$A$2:$A$57,0)),""))</f>
        <v/>
      </c>
    </row>
    <row r="714" customFormat="false" ht="15" hidden="false" customHeight="false" outlineLevel="0" collapsed="false">
      <c r="A714" s="22"/>
      <c r="B714" s="42"/>
      <c r="C714" s="22"/>
      <c r="D714" s="41"/>
      <c r="E714" s="41"/>
      <c r="F714" s="22"/>
      <c r="G714" s="43" t="str">
        <f aca="false">IF(AND($A714="",$C714="",$D714="",$E714=""),"",IF($A714="","Needs a JE #",IF(ROUND(SUMIF($A$2:$A$1001,$A714,$D$2:$D$1001)-SUMIF($A$2:$A$1001,$A714,$E$2:$E$1001),2)=0,"✓","Out of balance")))</f>
        <v/>
      </c>
      <c r="H714" s="0" t="str">
        <f aca="false">IF($C714="","",IFERROR(INDEX('Chart of Accounts'!$C$2:$C$57,MATCH($C714,'Chart of Accounts'!$A$2:$A$57,0)),""))</f>
        <v/>
      </c>
      <c r="I714" s="0" t="str">
        <f aca="false">IF($C714="","",IFERROR(INDEX('Chart of Accounts'!$B$2:$B$57,MATCH($C714,'Chart of Accounts'!$A$2:$A$57,0)),""))</f>
        <v/>
      </c>
    </row>
    <row r="715" customFormat="false" ht="15" hidden="false" customHeight="false" outlineLevel="0" collapsed="false">
      <c r="A715" s="22"/>
      <c r="B715" s="42"/>
      <c r="C715" s="22"/>
      <c r="D715" s="41"/>
      <c r="E715" s="41"/>
      <c r="F715" s="22"/>
      <c r="G715" s="43" t="str">
        <f aca="false">IF(AND($A715="",$C715="",$D715="",$E715=""),"",IF($A715="","Needs a JE #",IF(ROUND(SUMIF($A$2:$A$1001,$A715,$D$2:$D$1001)-SUMIF($A$2:$A$1001,$A715,$E$2:$E$1001),2)=0,"✓","Out of balance")))</f>
        <v/>
      </c>
      <c r="H715" s="0" t="str">
        <f aca="false">IF($C715="","",IFERROR(INDEX('Chart of Accounts'!$C$2:$C$57,MATCH($C715,'Chart of Accounts'!$A$2:$A$57,0)),""))</f>
        <v/>
      </c>
      <c r="I715" s="0" t="str">
        <f aca="false">IF($C715="","",IFERROR(INDEX('Chart of Accounts'!$B$2:$B$57,MATCH($C715,'Chart of Accounts'!$A$2:$A$57,0)),""))</f>
        <v/>
      </c>
    </row>
    <row r="716" customFormat="false" ht="15" hidden="false" customHeight="false" outlineLevel="0" collapsed="false">
      <c r="A716" s="22"/>
      <c r="B716" s="42"/>
      <c r="C716" s="22"/>
      <c r="D716" s="41"/>
      <c r="E716" s="41"/>
      <c r="F716" s="22"/>
      <c r="G716" s="43" t="str">
        <f aca="false">IF(AND($A716="",$C716="",$D716="",$E716=""),"",IF($A716="","Needs a JE #",IF(ROUND(SUMIF($A$2:$A$1001,$A716,$D$2:$D$1001)-SUMIF($A$2:$A$1001,$A716,$E$2:$E$1001),2)=0,"✓","Out of balance")))</f>
        <v/>
      </c>
      <c r="H716" s="0" t="str">
        <f aca="false">IF($C716="","",IFERROR(INDEX('Chart of Accounts'!$C$2:$C$57,MATCH($C716,'Chart of Accounts'!$A$2:$A$57,0)),""))</f>
        <v/>
      </c>
      <c r="I716" s="0" t="str">
        <f aca="false">IF($C716="","",IFERROR(INDEX('Chart of Accounts'!$B$2:$B$57,MATCH($C716,'Chart of Accounts'!$A$2:$A$57,0)),""))</f>
        <v/>
      </c>
    </row>
    <row r="717" customFormat="false" ht="15" hidden="false" customHeight="false" outlineLevel="0" collapsed="false">
      <c r="A717" s="22"/>
      <c r="B717" s="42"/>
      <c r="C717" s="22"/>
      <c r="D717" s="41"/>
      <c r="E717" s="41"/>
      <c r="F717" s="22"/>
      <c r="G717" s="43" t="str">
        <f aca="false">IF(AND($A717="",$C717="",$D717="",$E717=""),"",IF($A717="","Needs a JE #",IF(ROUND(SUMIF($A$2:$A$1001,$A717,$D$2:$D$1001)-SUMIF($A$2:$A$1001,$A717,$E$2:$E$1001),2)=0,"✓","Out of balance")))</f>
        <v/>
      </c>
      <c r="H717" s="0" t="str">
        <f aca="false">IF($C717="","",IFERROR(INDEX('Chart of Accounts'!$C$2:$C$57,MATCH($C717,'Chart of Accounts'!$A$2:$A$57,0)),""))</f>
        <v/>
      </c>
      <c r="I717" s="0" t="str">
        <f aca="false">IF($C717="","",IFERROR(INDEX('Chart of Accounts'!$B$2:$B$57,MATCH($C717,'Chart of Accounts'!$A$2:$A$57,0)),""))</f>
        <v/>
      </c>
    </row>
    <row r="718" customFormat="false" ht="15" hidden="false" customHeight="false" outlineLevel="0" collapsed="false">
      <c r="A718" s="22"/>
      <c r="B718" s="42"/>
      <c r="C718" s="22"/>
      <c r="D718" s="41"/>
      <c r="E718" s="41"/>
      <c r="F718" s="22"/>
      <c r="G718" s="43" t="str">
        <f aca="false">IF(AND($A718="",$C718="",$D718="",$E718=""),"",IF($A718="","Needs a JE #",IF(ROUND(SUMIF($A$2:$A$1001,$A718,$D$2:$D$1001)-SUMIF($A$2:$A$1001,$A718,$E$2:$E$1001),2)=0,"✓","Out of balance")))</f>
        <v/>
      </c>
      <c r="H718" s="0" t="str">
        <f aca="false">IF($C718="","",IFERROR(INDEX('Chart of Accounts'!$C$2:$C$57,MATCH($C718,'Chart of Accounts'!$A$2:$A$57,0)),""))</f>
        <v/>
      </c>
      <c r="I718" s="0" t="str">
        <f aca="false">IF($C718="","",IFERROR(INDEX('Chart of Accounts'!$B$2:$B$57,MATCH($C718,'Chart of Accounts'!$A$2:$A$57,0)),""))</f>
        <v/>
      </c>
    </row>
    <row r="719" customFormat="false" ht="15" hidden="false" customHeight="false" outlineLevel="0" collapsed="false">
      <c r="A719" s="22"/>
      <c r="B719" s="42"/>
      <c r="C719" s="22"/>
      <c r="D719" s="41"/>
      <c r="E719" s="41"/>
      <c r="F719" s="22"/>
      <c r="G719" s="43" t="str">
        <f aca="false">IF(AND($A719="",$C719="",$D719="",$E719=""),"",IF($A719="","Needs a JE #",IF(ROUND(SUMIF($A$2:$A$1001,$A719,$D$2:$D$1001)-SUMIF($A$2:$A$1001,$A719,$E$2:$E$1001),2)=0,"✓","Out of balance")))</f>
        <v/>
      </c>
      <c r="H719" s="0" t="str">
        <f aca="false">IF($C719="","",IFERROR(INDEX('Chart of Accounts'!$C$2:$C$57,MATCH($C719,'Chart of Accounts'!$A$2:$A$57,0)),""))</f>
        <v/>
      </c>
      <c r="I719" s="0" t="str">
        <f aca="false">IF($C719="","",IFERROR(INDEX('Chart of Accounts'!$B$2:$B$57,MATCH($C719,'Chart of Accounts'!$A$2:$A$57,0)),""))</f>
        <v/>
      </c>
    </row>
    <row r="720" customFormat="false" ht="15" hidden="false" customHeight="false" outlineLevel="0" collapsed="false">
      <c r="A720" s="22"/>
      <c r="B720" s="42"/>
      <c r="C720" s="22"/>
      <c r="D720" s="41"/>
      <c r="E720" s="41"/>
      <c r="F720" s="22"/>
      <c r="G720" s="43" t="str">
        <f aca="false">IF(AND($A720="",$C720="",$D720="",$E720=""),"",IF($A720="","Needs a JE #",IF(ROUND(SUMIF($A$2:$A$1001,$A720,$D$2:$D$1001)-SUMIF($A$2:$A$1001,$A720,$E$2:$E$1001),2)=0,"✓","Out of balance")))</f>
        <v/>
      </c>
      <c r="H720" s="0" t="str">
        <f aca="false">IF($C720="","",IFERROR(INDEX('Chart of Accounts'!$C$2:$C$57,MATCH($C720,'Chart of Accounts'!$A$2:$A$57,0)),""))</f>
        <v/>
      </c>
      <c r="I720" s="0" t="str">
        <f aca="false">IF($C720="","",IFERROR(INDEX('Chart of Accounts'!$B$2:$B$57,MATCH($C720,'Chart of Accounts'!$A$2:$A$57,0)),""))</f>
        <v/>
      </c>
    </row>
    <row r="721" customFormat="false" ht="15" hidden="false" customHeight="false" outlineLevel="0" collapsed="false">
      <c r="A721" s="22"/>
      <c r="B721" s="42"/>
      <c r="C721" s="22"/>
      <c r="D721" s="41"/>
      <c r="E721" s="41"/>
      <c r="F721" s="22"/>
      <c r="G721" s="43" t="str">
        <f aca="false">IF(AND($A721="",$C721="",$D721="",$E721=""),"",IF($A721="","Needs a JE #",IF(ROUND(SUMIF($A$2:$A$1001,$A721,$D$2:$D$1001)-SUMIF($A$2:$A$1001,$A721,$E$2:$E$1001),2)=0,"✓","Out of balance")))</f>
        <v/>
      </c>
      <c r="H721" s="0" t="str">
        <f aca="false">IF($C721="","",IFERROR(INDEX('Chart of Accounts'!$C$2:$C$57,MATCH($C721,'Chart of Accounts'!$A$2:$A$57,0)),""))</f>
        <v/>
      </c>
      <c r="I721" s="0" t="str">
        <f aca="false">IF($C721="","",IFERROR(INDEX('Chart of Accounts'!$B$2:$B$57,MATCH($C721,'Chart of Accounts'!$A$2:$A$57,0)),""))</f>
        <v/>
      </c>
    </row>
    <row r="722" customFormat="false" ht="15" hidden="false" customHeight="false" outlineLevel="0" collapsed="false">
      <c r="A722" s="22"/>
      <c r="B722" s="42"/>
      <c r="C722" s="22"/>
      <c r="D722" s="41"/>
      <c r="E722" s="41"/>
      <c r="F722" s="22"/>
      <c r="G722" s="43" t="str">
        <f aca="false">IF(AND($A722="",$C722="",$D722="",$E722=""),"",IF($A722="","Needs a JE #",IF(ROUND(SUMIF($A$2:$A$1001,$A722,$D$2:$D$1001)-SUMIF($A$2:$A$1001,$A722,$E$2:$E$1001),2)=0,"✓","Out of balance")))</f>
        <v/>
      </c>
      <c r="H722" s="0" t="str">
        <f aca="false">IF($C722="","",IFERROR(INDEX('Chart of Accounts'!$C$2:$C$57,MATCH($C722,'Chart of Accounts'!$A$2:$A$57,0)),""))</f>
        <v/>
      </c>
      <c r="I722" s="0" t="str">
        <f aca="false">IF($C722="","",IFERROR(INDEX('Chart of Accounts'!$B$2:$B$57,MATCH($C722,'Chart of Accounts'!$A$2:$A$57,0)),""))</f>
        <v/>
      </c>
    </row>
    <row r="723" customFormat="false" ht="15" hidden="false" customHeight="false" outlineLevel="0" collapsed="false">
      <c r="A723" s="22"/>
      <c r="B723" s="42"/>
      <c r="C723" s="22"/>
      <c r="D723" s="41"/>
      <c r="E723" s="41"/>
      <c r="F723" s="22"/>
      <c r="G723" s="43" t="str">
        <f aca="false">IF(AND($A723="",$C723="",$D723="",$E723=""),"",IF($A723="","Needs a JE #",IF(ROUND(SUMIF($A$2:$A$1001,$A723,$D$2:$D$1001)-SUMIF($A$2:$A$1001,$A723,$E$2:$E$1001),2)=0,"✓","Out of balance")))</f>
        <v/>
      </c>
      <c r="H723" s="0" t="str">
        <f aca="false">IF($C723="","",IFERROR(INDEX('Chart of Accounts'!$C$2:$C$57,MATCH($C723,'Chart of Accounts'!$A$2:$A$57,0)),""))</f>
        <v/>
      </c>
      <c r="I723" s="0" t="str">
        <f aca="false">IF($C723="","",IFERROR(INDEX('Chart of Accounts'!$B$2:$B$57,MATCH($C723,'Chart of Accounts'!$A$2:$A$57,0)),""))</f>
        <v/>
      </c>
    </row>
    <row r="724" customFormat="false" ht="15" hidden="false" customHeight="false" outlineLevel="0" collapsed="false">
      <c r="A724" s="22"/>
      <c r="B724" s="42"/>
      <c r="C724" s="22"/>
      <c r="D724" s="41"/>
      <c r="E724" s="41"/>
      <c r="F724" s="22"/>
      <c r="G724" s="43" t="str">
        <f aca="false">IF(AND($A724="",$C724="",$D724="",$E724=""),"",IF($A724="","Needs a JE #",IF(ROUND(SUMIF($A$2:$A$1001,$A724,$D$2:$D$1001)-SUMIF($A$2:$A$1001,$A724,$E$2:$E$1001),2)=0,"✓","Out of balance")))</f>
        <v/>
      </c>
      <c r="H724" s="0" t="str">
        <f aca="false">IF($C724="","",IFERROR(INDEX('Chart of Accounts'!$C$2:$C$57,MATCH($C724,'Chart of Accounts'!$A$2:$A$57,0)),""))</f>
        <v/>
      </c>
      <c r="I724" s="0" t="str">
        <f aca="false">IF($C724="","",IFERROR(INDEX('Chart of Accounts'!$B$2:$B$57,MATCH($C724,'Chart of Accounts'!$A$2:$A$57,0)),""))</f>
        <v/>
      </c>
    </row>
    <row r="725" customFormat="false" ht="15" hidden="false" customHeight="false" outlineLevel="0" collapsed="false">
      <c r="A725" s="22"/>
      <c r="B725" s="42"/>
      <c r="C725" s="22"/>
      <c r="D725" s="41"/>
      <c r="E725" s="41"/>
      <c r="F725" s="22"/>
      <c r="G725" s="43" t="str">
        <f aca="false">IF(AND($A725="",$C725="",$D725="",$E725=""),"",IF($A725="","Needs a JE #",IF(ROUND(SUMIF($A$2:$A$1001,$A725,$D$2:$D$1001)-SUMIF($A$2:$A$1001,$A725,$E$2:$E$1001),2)=0,"✓","Out of balance")))</f>
        <v/>
      </c>
      <c r="H725" s="0" t="str">
        <f aca="false">IF($C725="","",IFERROR(INDEX('Chart of Accounts'!$C$2:$C$57,MATCH($C725,'Chart of Accounts'!$A$2:$A$57,0)),""))</f>
        <v/>
      </c>
      <c r="I725" s="0" t="str">
        <f aca="false">IF($C725="","",IFERROR(INDEX('Chart of Accounts'!$B$2:$B$57,MATCH($C725,'Chart of Accounts'!$A$2:$A$57,0)),""))</f>
        <v/>
      </c>
    </row>
    <row r="726" customFormat="false" ht="15" hidden="false" customHeight="false" outlineLevel="0" collapsed="false">
      <c r="A726" s="22"/>
      <c r="B726" s="42"/>
      <c r="C726" s="22"/>
      <c r="D726" s="41"/>
      <c r="E726" s="41"/>
      <c r="F726" s="22"/>
      <c r="G726" s="43" t="str">
        <f aca="false">IF(AND($A726="",$C726="",$D726="",$E726=""),"",IF($A726="","Needs a JE #",IF(ROUND(SUMIF($A$2:$A$1001,$A726,$D$2:$D$1001)-SUMIF($A$2:$A$1001,$A726,$E$2:$E$1001),2)=0,"✓","Out of balance")))</f>
        <v/>
      </c>
      <c r="H726" s="0" t="str">
        <f aca="false">IF($C726="","",IFERROR(INDEX('Chart of Accounts'!$C$2:$C$57,MATCH($C726,'Chart of Accounts'!$A$2:$A$57,0)),""))</f>
        <v/>
      </c>
      <c r="I726" s="0" t="str">
        <f aca="false">IF($C726="","",IFERROR(INDEX('Chart of Accounts'!$B$2:$B$57,MATCH($C726,'Chart of Accounts'!$A$2:$A$57,0)),""))</f>
        <v/>
      </c>
    </row>
    <row r="727" customFormat="false" ht="15" hidden="false" customHeight="false" outlineLevel="0" collapsed="false">
      <c r="A727" s="22"/>
      <c r="B727" s="42"/>
      <c r="C727" s="22"/>
      <c r="D727" s="41"/>
      <c r="E727" s="41"/>
      <c r="F727" s="22"/>
      <c r="G727" s="43" t="str">
        <f aca="false">IF(AND($A727="",$C727="",$D727="",$E727=""),"",IF($A727="","Needs a JE #",IF(ROUND(SUMIF($A$2:$A$1001,$A727,$D$2:$D$1001)-SUMIF($A$2:$A$1001,$A727,$E$2:$E$1001),2)=0,"✓","Out of balance")))</f>
        <v/>
      </c>
      <c r="H727" s="0" t="str">
        <f aca="false">IF($C727="","",IFERROR(INDEX('Chart of Accounts'!$C$2:$C$57,MATCH($C727,'Chart of Accounts'!$A$2:$A$57,0)),""))</f>
        <v/>
      </c>
      <c r="I727" s="0" t="str">
        <f aca="false">IF($C727="","",IFERROR(INDEX('Chart of Accounts'!$B$2:$B$57,MATCH($C727,'Chart of Accounts'!$A$2:$A$57,0)),""))</f>
        <v/>
      </c>
    </row>
    <row r="728" customFormat="false" ht="15" hidden="false" customHeight="false" outlineLevel="0" collapsed="false">
      <c r="A728" s="22"/>
      <c r="B728" s="42"/>
      <c r="C728" s="22"/>
      <c r="D728" s="41"/>
      <c r="E728" s="41"/>
      <c r="F728" s="22"/>
      <c r="G728" s="43" t="str">
        <f aca="false">IF(AND($A728="",$C728="",$D728="",$E728=""),"",IF($A728="","Needs a JE #",IF(ROUND(SUMIF($A$2:$A$1001,$A728,$D$2:$D$1001)-SUMIF($A$2:$A$1001,$A728,$E$2:$E$1001),2)=0,"✓","Out of balance")))</f>
        <v/>
      </c>
      <c r="H728" s="0" t="str">
        <f aca="false">IF($C728="","",IFERROR(INDEX('Chart of Accounts'!$C$2:$C$57,MATCH($C728,'Chart of Accounts'!$A$2:$A$57,0)),""))</f>
        <v/>
      </c>
      <c r="I728" s="0" t="str">
        <f aca="false">IF($C728="","",IFERROR(INDEX('Chart of Accounts'!$B$2:$B$57,MATCH($C728,'Chart of Accounts'!$A$2:$A$57,0)),""))</f>
        <v/>
      </c>
    </row>
    <row r="729" customFormat="false" ht="15" hidden="false" customHeight="false" outlineLevel="0" collapsed="false">
      <c r="A729" s="22"/>
      <c r="B729" s="42"/>
      <c r="C729" s="22"/>
      <c r="D729" s="41"/>
      <c r="E729" s="41"/>
      <c r="F729" s="22"/>
      <c r="G729" s="43" t="str">
        <f aca="false">IF(AND($A729="",$C729="",$D729="",$E729=""),"",IF($A729="","Needs a JE #",IF(ROUND(SUMIF($A$2:$A$1001,$A729,$D$2:$D$1001)-SUMIF($A$2:$A$1001,$A729,$E$2:$E$1001),2)=0,"✓","Out of balance")))</f>
        <v/>
      </c>
      <c r="H729" s="0" t="str">
        <f aca="false">IF($C729="","",IFERROR(INDEX('Chart of Accounts'!$C$2:$C$57,MATCH($C729,'Chart of Accounts'!$A$2:$A$57,0)),""))</f>
        <v/>
      </c>
      <c r="I729" s="0" t="str">
        <f aca="false">IF($C729="","",IFERROR(INDEX('Chart of Accounts'!$B$2:$B$57,MATCH($C729,'Chart of Accounts'!$A$2:$A$57,0)),""))</f>
        <v/>
      </c>
    </row>
    <row r="730" customFormat="false" ht="15" hidden="false" customHeight="false" outlineLevel="0" collapsed="false">
      <c r="A730" s="22"/>
      <c r="B730" s="42"/>
      <c r="C730" s="22"/>
      <c r="D730" s="41"/>
      <c r="E730" s="41"/>
      <c r="F730" s="22"/>
      <c r="G730" s="43" t="str">
        <f aca="false">IF(AND($A730="",$C730="",$D730="",$E730=""),"",IF($A730="","Needs a JE #",IF(ROUND(SUMIF($A$2:$A$1001,$A730,$D$2:$D$1001)-SUMIF($A$2:$A$1001,$A730,$E$2:$E$1001),2)=0,"✓","Out of balance")))</f>
        <v/>
      </c>
      <c r="H730" s="0" t="str">
        <f aca="false">IF($C730="","",IFERROR(INDEX('Chart of Accounts'!$C$2:$C$57,MATCH($C730,'Chart of Accounts'!$A$2:$A$57,0)),""))</f>
        <v/>
      </c>
      <c r="I730" s="0" t="str">
        <f aca="false">IF($C730="","",IFERROR(INDEX('Chart of Accounts'!$B$2:$B$57,MATCH($C730,'Chart of Accounts'!$A$2:$A$57,0)),""))</f>
        <v/>
      </c>
    </row>
    <row r="731" customFormat="false" ht="15" hidden="false" customHeight="false" outlineLevel="0" collapsed="false">
      <c r="A731" s="22"/>
      <c r="B731" s="42"/>
      <c r="C731" s="22"/>
      <c r="D731" s="41"/>
      <c r="E731" s="41"/>
      <c r="F731" s="22"/>
      <c r="G731" s="43" t="str">
        <f aca="false">IF(AND($A731="",$C731="",$D731="",$E731=""),"",IF($A731="","Needs a JE #",IF(ROUND(SUMIF($A$2:$A$1001,$A731,$D$2:$D$1001)-SUMIF($A$2:$A$1001,$A731,$E$2:$E$1001),2)=0,"✓","Out of balance")))</f>
        <v/>
      </c>
      <c r="H731" s="0" t="str">
        <f aca="false">IF($C731="","",IFERROR(INDEX('Chart of Accounts'!$C$2:$C$57,MATCH($C731,'Chart of Accounts'!$A$2:$A$57,0)),""))</f>
        <v/>
      </c>
      <c r="I731" s="0" t="str">
        <f aca="false">IF($C731="","",IFERROR(INDEX('Chart of Accounts'!$B$2:$B$57,MATCH($C731,'Chart of Accounts'!$A$2:$A$57,0)),""))</f>
        <v/>
      </c>
    </row>
    <row r="732" customFormat="false" ht="15" hidden="false" customHeight="false" outlineLevel="0" collapsed="false">
      <c r="A732" s="22"/>
      <c r="B732" s="42"/>
      <c r="C732" s="22"/>
      <c r="D732" s="41"/>
      <c r="E732" s="41"/>
      <c r="F732" s="22"/>
      <c r="G732" s="43" t="str">
        <f aca="false">IF(AND($A732="",$C732="",$D732="",$E732=""),"",IF($A732="","Needs a JE #",IF(ROUND(SUMIF($A$2:$A$1001,$A732,$D$2:$D$1001)-SUMIF($A$2:$A$1001,$A732,$E$2:$E$1001),2)=0,"✓","Out of balance")))</f>
        <v/>
      </c>
      <c r="H732" s="0" t="str">
        <f aca="false">IF($C732="","",IFERROR(INDEX('Chart of Accounts'!$C$2:$C$57,MATCH($C732,'Chart of Accounts'!$A$2:$A$57,0)),""))</f>
        <v/>
      </c>
      <c r="I732" s="0" t="str">
        <f aca="false">IF($C732="","",IFERROR(INDEX('Chart of Accounts'!$B$2:$B$57,MATCH($C732,'Chart of Accounts'!$A$2:$A$57,0)),""))</f>
        <v/>
      </c>
    </row>
    <row r="733" customFormat="false" ht="15" hidden="false" customHeight="false" outlineLevel="0" collapsed="false">
      <c r="A733" s="22"/>
      <c r="B733" s="42"/>
      <c r="C733" s="22"/>
      <c r="D733" s="41"/>
      <c r="E733" s="41"/>
      <c r="F733" s="22"/>
      <c r="G733" s="43" t="str">
        <f aca="false">IF(AND($A733="",$C733="",$D733="",$E733=""),"",IF($A733="","Needs a JE #",IF(ROUND(SUMIF($A$2:$A$1001,$A733,$D$2:$D$1001)-SUMIF($A$2:$A$1001,$A733,$E$2:$E$1001),2)=0,"✓","Out of balance")))</f>
        <v/>
      </c>
      <c r="H733" s="0" t="str">
        <f aca="false">IF($C733="","",IFERROR(INDEX('Chart of Accounts'!$C$2:$C$57,MATCH($C733,'Chart of Accounts'!$A$2:$A$57,0)),""))</f>
        <v/>
      </c>
      <c r="I733" s="0" t="str">
        <f aca="false">IF($C733="","",IFERROR(INDEX('Chart of Accounts'!$B$2:$B$57,MATCH($C733,'Chart of Accounts'!$A$2:$A$57,0)),""))</f>
        <v/>
      </c>
    </row>
    <row r="734" customFormat="false" ht="15" hidden="false" customHeight="false" outlineLevel="0" collapsed="false">
      <c r="A734" s="22"/>
      <c r="B734" s="42"/>
      <c r="C734" s="22"/>
      <c r="D734" s="41"/>
      <c r="E734" s="41"/>
      <c r="F734" s="22"/>
      <c r="G734" s="43" t="str">
        <f aca="false">IF(AND($A734="",$C734="",$D734="",$E734=""),"",IF($A734="","Needs a JE #",IF(ROUND(SUMIF($A$2:$A$1001,$A734,$D$2:$D$1001)-SUMIF($A$2:$A$1001,$A734,$E$2:$E$1001),2)=0,"✓","Out of balance")))</f>
        <v/>
      </c>
      <c r="H734" s="0" t="str">
        <f aca="false">IF($C734="","",IFERROR(INDEX('Chart of Accounts'!$C$2:$C$57,MATCH($C734,'Chart of Accounts'!$A$2:$A$57,0)),""))</f>
        <v/>
      </c>
      <c r="I734" s="0" t="str">
        <f aca="false">IF($C734="","",IFERROR(INDEX('Chart of Accounts'!$B$2:$B$57,MATCH($C734,'Chart of Accounts'!$A$2:$A$57,0)),""))</f>
        <v/>
      </c>
    </row>
    <row r="735" customFormat="false" ht="15" hidden="false" customHeight="false" outlineLevel="0" collapsed="false">
      <c r="A735" s="22"/>
      <c r="B735" s="42"/>
      <c r="C735" s="22"/>
      <c r="D735" s="41"/>
      <c r="E735" s="41"/>
      <c r="F735" s="22"/>
      <c r="G735" s="43" t="str">
        <f aca="false">IF(AND($A735="",$C735="",$D735="",$E735=""),"",IF($A735="","Needs a JE #",IF(ROUND(SUMIF($A$2:$A$1001,$A735,$D$2:$D$1001)-SUMIF($A$2:$A$1001,$A735,$E$2:$E$1001),2)=0,"✓","Out of balance")))</f>
        <v/>
      </c>
      <c r="H735" s="0" t="str">
        <f aca="false">IF($C735="","",IFERROR(INDEX('Chart of Accounts'!$C$2:$C$57,MATCH($C735,'Chart of Accounts'!$A$2:$A$57,0)),""))</f>
        <v/>
      </c>
      <c r="I735" s="0" t="str">
        <f aca="false">IF($C735="","",IFERROR(INDEX('Chart of Accounts'!$B$2:$B$57,MATCH($C735,'Chart of Accounts'!$A$2:$A$57,0)),""))</f>
        <v/>
      </c>
    </row>
    <row r="736" customFormat="false" ht="15" hidden="false" customHeight="false" outlineLevel="0" collapsed="false">
      <c r="A736" s="22"/>
      <c r="B736" s="42"/>
      <c r="C736" s="22"/>
      <c r="D736" s="41"/>
      <c r="E736" s="41"/>
      <c r="F736" s="22"/>
      <c r="G736" s="43" t="str">
        <f aca="false">IF(AND($A736="",$C736="",$D736="",$E736=""),"",IF($A736="","Needs a JE #",IF(ROUND(SUMIF($A$2:$A$1001,$A736,$D$2:$D$1001)-SUMIF($A$2:$A$1001,$A736,$E$2:$E$1001),2)=0,"✓","Out of balance")))</f>
        <v/>
      </c>
      <c r="H736" s="0" t="str">
        <f aca="false">IF($C736="","",IFERROR(INDEX('Chart of Accounts'!$C$2:$C$57,MATCH($C736,'Chart of Accounts'!$A$2:$A$57,0)),""))</f>
        <v/>
      </c>
      <c r="I736" s="0" t="str">
        <f aca="false">IF($C736="","",IFERROR(INDEX('Chart of Accounts'!$B$2:$B$57,MATCH($C736,'Chart of Accounts'!$A$2:$A$57,0)),""))</f>
        <v/>
      </c>
    </row>
    <row r="737" customFormat="false" ht="15" hidden="false" customHeight="false" outlineLevel="0" collapsed="false">
      <c r="A737" s="22"/>
      <c r="B737" s="42"/>
      <c r="C737" s="22"/>
      <c r="D737" s="41"/>
      <c r="E737" s="41"/>
      <c r="F737" s="22"/>
      <c r="G737" s="43" t="str">
        <f aca="false">IF(AND($A737="",$C737="",$D737="",$E737=""),"",IF($A737="","Needs a JE #",IF(ROUND(SUMIF($A$2:$A$1001,$A737,$D$2:$D$1001)-SUMIF($A$2:$A$1001,$A737,$E$2:$E$1001),2)=0,"✓","Out of balance")))</f>
        <v/>
      </c>
      <c r="H737" s="0" t="str">
        <f aca="false">IF($C737="","",IFERROR(INDEX('Chart of Accounts'!$C$2:$C$57,MATCH($C737,'Chart of Accounts'!$A$2:$A$57,0)),""))</f>
        <v/>
      </c>
      <c r="I737" s="0" t="str">
        <f aca="false">IF($C737="","",IFERROR(INDEX('Chart of Accounts'!$B$2:$B$57,MATCH($C737,'Chart of Accounts'!$A$2:$A$57,0)),""))</f>
        <v/>
      </c>
    </row>
    <row r="738" customFormat="false" ht="15" hidden="false" customHeight="false" outlineLevel="0" collapsed="false">
      <c r="A738" s="22"/>
      <c r="B738" s="42"/>
      <c r="C738" s="22"/>
      <c r="D738" s="41"/>
      <c r="E738" s="41"/>
      <c r="F738" s="22"/>
      <c r="G738" s="43" t="str">
        <f aca="false">IF(AND($A738="",$C738="",$D738="",$E738=""),"",IF($A738="","Needs a JE #",IF(ROUND(SUMIF($A$2:$A$1001,$A738,$D$2:$D$1001)-SUMIF($A$2:$A$1001,$A738,$E$2:$E$1001),2)=0,"✓","Out of balance")))</f>
        <v/>
      </c>
      <c r="H738" s="0" t="str">
        <f aca="false">IF($C738="","",IFERROR(INDEX('Chart of Accounts'!$C$2:$C$57,MATCH($C738,'Chart of Accounts'!$A$2:$A$57,0)),""))</f>
        <v/>
      </c>
      <c r="I738" s="0" t="str">
        <f aca="false">IF($C738="","",IFERROR(INDEX('Chart of Accounts'!$B$2:$B$57,MATCH($C738,'Chart of Accounts'!$A$2:$A$57,0)),""))</f>
        <v/>
      </c>
    </row>
    <row r="739" customFormat="false" ht="15" hidden="false" customHeight="false" outlineLevel="0" collapsed="false">
      <c r="A739" s="22"/>
      <c r="B739" s="42"/>
      <c r="C739" s="22"/>
      <c r="D739" s="41"/>
      <c r="E739" s="41"/>
      <c r="F739" s="22"/>
      <c r="G739" s="43" t="str">
        <f aca="false">IF(AND($A739="",$C739="",$D739="",$E739=""),"",IF($A739="","Needs a JE #",IF(ROUND(SUMIF($A$2:$A$1001,$A739,$D$2:$D$1001)-SUMIF($A$2:$A$1001,$A739,$E$2:$E$1001),2)=0,"✓","Out of balance")))</f>
        <v/>
      </c>
      <c r="H739" s="0" t="str">
        <f aca="false">IF($C739="","",IFERROR(INDEX('Chart of Accounts'!$C$2:$C$57,MATCH($C739,'Chart of Accounts'!$A$2:$A$57,0)),""))</f>
        <v/>
      </c>
      <c r="I739" s="0" t="str">
        <f aca="false">IF($C739="","",IFERROR(INDEX('Chart of Accounts'!$B$2:$B$57,MATCH($C739,'Chart of Accounts'!$A$2:$A$57,0)),""))</f>
        <v/>
      </c>
    </row>
    <row r="740" customFormat="false" ht="15" hidden="false" customHeight="false" outlineLevel="0" collapsed="false">
      <c r="A740" s="22"/>
      <c r="B740" s="42"/>
      <c r="C740" s="22"/>
      <c r="D740" s="41"/>
      <c r="E740" s="41"/>
      <c r="F740" s="22"/>
      <c r="G740" s="43" t="str">
        <f aca="false">IF(AND($A740="",$C740="",$D740="",$E740=""),"",IF($A740="","Needs a JE #",IF(ROUND(SUMIF($A$2:$A$1001,$A740,$D$2:$D$1001)-SUMIF($A$2:$A$1001,$A740,$E$2:$E$1001),2)=0,"✓","Out of balance")))</f>
        <v/>
      </c>
      <c r="H740" s="0" t="str">
        <f aca="false">IF($C740="","",IFERROR(INDEX('Chart of Accounts'!$C$2:$C$57,MATCH($C740,'Chart of Accounts'!$A$2:$A$57,0)),""))</f>
        <v/>
      </c>
      <c r="I740" s="0" t="str">
        <f aca="false">IF($C740="","",IFERROR(INDEX('Chart of Accounts'!$B$2:$B$57,MATCH($C740,'Chart of Accounts'!$A$2:$A$57,0)),""))</f>
        <v/>
      </c>
    </row>
    <row r="741" customFormat="false" ht="15" hidden="false" customHeight="false" outlineLevel="0" collapsed="false">
      <c r="A741" s="22"/>
      <c r="B741" s="42"/>
      <c r="C741" s="22"/>
      <c r="D741" s="41"/>
      <c r="E741" s="41"/>
      <c r="F741" s="22"/>
      <c r="G741" s="43" t="str">
        <f aca="false">IF(AND($A741="",$C741="",$D741="",$E741=""),"",IF($A741="","Needs a JE #",IF(ROUND(SUMIF($A$2:$A$1001,$A741,$D$2:$D$1001)-SUMIF($A$2:$A$1001,$A741,$E$2:$E$1001),2)=0,"✓","Out of balance")))</f>
        <v/>
      </c>
      <c r="H741" s="0" t="str">
        <f aca="false">IF($C741="","",IFERROR(INDEX('Chart of Accounts'!$C$2:$C$57,MATCH($C741,'Chart of Accounts'!$A$2:$A$57,0)),""))</f>
        <v/>
      </c>
      <c r="I741" s="0" t="str">
        <f aca="false">IF($C741="","",IFERROR(INDEX('Chart of Accounts'!$B$2:$B$57,MATCH($C741,'Chart of Accounts'!$A$2:$A$57,0)),""))</f>
        <v/>
      </c>
    </row>
    <row r="742" customFormat="false" ht="15" hidden="false" customHeight="false" outlineLevel="0" collapsed="false">
      <c r="A742" s="22"/>
      <c r="B742" s="42"/>
      <c r="C742" s="22"/>
      <c r="D742" s="41"/>
      <c r="E742" s="41"/>
      <c r="F742" s="22"/>
      <c r="G742" s="43" t="str">
        <f aca="false">IF(AND($A742="",$C742="",$D742="",$E742=""),"",IF($A742="","Needs a JE #",IF(ROUND(SUMIF($A$2:$A$1001,$A742,$D$2:$D$1001)-SUMIF($A$2:$A$1001,$A742,$E$2:$E$1001),2)=0,"✓","Out of balance")))</f>
        <v/>
      </c>
      <c r="H742" s="0" t="str">
        <f aca="false">IF($C742="","",IFERROR(INDEX('Chart of Accounts'!$C$2:$C$57,MATCH($C742,'Chart of Accounts'!$A$2:$A$57,0)),""))</f>
        <v/>
      </c>
      <c r="I742" s="0" t="str">
        <f aca="false">IF($C742="","",IFERROR(INDEX('Chart of Accounts'!$B$2:$B$57,MATCH($C742,'Chart of Accounts'!$A$2:$A$57,0)),""))</f>
        <v/>
      </c>
    </row>
    <row r="743" customFormat="false" ht="15" hidden="false" customHeight="false" outlineLevel="0" collapsed="false">
      <c r="A743" s="22"/>
      <c r="B743" s="42"/>
      <c r="C743" s="22"/>
      <c r="D743" s="41"/>
      <c r="E743" s="41"/>
      <c r="F743" s="22"/>
      <c r="G743" s="43" t="str">
        <f aca="false">IF(AND($A743="",$C743="",$D743="",$E743=""),"",IF($A743="","Needs a JE #",IF(ROUND(SUMIF($A$2:$A$1001,$A743,$D$2:$D$1001)-SUMIF($A$2:$A$1001,$A743,$E$2:$E$1001),2)=0,"✓","Out of balance")))</f>
        <v/>
      </c>
      <c r="H743" s="0" t="str">
        <f aca="false">IF($C743="","",IFERROR(INDEX('Chart of Accounts'!$C$2:$C$57,MATCH($C743,'Chart of Accounts'!$A$2:$A$57,0)),""))</f>
        <v/>
      </c>
      <c r="I743" s="0" t="str">
        <f aca="false">IF($C743="","",IFERROR(INDEX('Chart of Accounts'!$B$2:$B$57,MATCH($C743,'Chart of Accounts'!$A$2:$A$57,0)),""))</f>
        <v/>
      </c>
    </row>
    <row r="744" customFormat="false" ht="15" hidden="false" customHeight="false" outlineLevel="0" collapsed="false">
      <c r="A744" s="22"/>
      <c r="B744" s="42"/>
      <c r="C744" s="22"/>
      <c r="D744" s="41"/>
      <c r="E744" s="41"/>
      <c r="F744" s="22"/>
      <c r="G744" s="43" t="str">
        <f aca="false">IF(AND($A744="",$C744="",$D744="",$E744=""),"",IF($A744="","Needs a JE #",IF(ROUND(SUMIF($A$2:$A$1001,$A744,$D$2:$D$1001)-SUMIF($A$2:$A$1001,$A744,$E$2:$E$1001),2)=0,"✓","Out of balance")))</f>
        <v/>
      </c>
      <c r="H744" s="0" t="str">
        <f aca="false">IF($C744="","",IFERROR(INDEX('Chart of Accounts'!$C$2:$C$57,MATCH($C744,'Chart of Accounts'!$A$2:$A$57,0)),""))</f>
        <v/>
      </c>
      <c r="I744" s="0" t="str">
        <f aca="false">IF($C744="","",IFERROR(INDEX('Chart of Accounts'!$B$2:$B$57,MATCH($C744,'Chart of Accounts'!$A$2:$A$57,0)),""))</f>
        <v/>
      </c>
    </row>
    <row r="745" customFormat="false" ht="15" hidden="false" customHeight="false" outlineLevel="0" collapsed="false">
      <c r="A745" s="22"/>
      <c r="B745" s="42"/>
      <c r="C745" s="22"/>
      <c r="D745" s="41"/>
      <c r="E745" s="41"/>
      <c r="F745" s="22"/>
      <c r="G745" s="43" t="str">
        <f aca="false">IF(AND($A745="",$C745="",$D745="",$E745=""),"",IF($A745="","Needs a JE #",IF(ROUND(SUMIF($A$2:$A$1001,$A745,$D$2:$D$1001)-SUMIF($A$2:$A$1001,$A745,$E$2:$E$1001),2)=0,"✓","Out of balance")))</f>
        <v/>
      </c>
      <c r="H745" s="0" t="str">
        <f aca="false">IF($C745="","",IFERROR(INDEX('Chart of Accounts'!$C$2:$C$57,MATCH($C745,'Chart of Accounts'!$A$2:$A$57,0)),""))</f>
        <v/>
      </c>
      <c r="I745" s="0" t="str">
        <f aca="false">IF($C745="","",IFERROR(INDEX('Chart of Accounts'!$B$2:$B$57,MATCH($C745,'Chart of Accounts'!$A$2:$A$57,0)),""))</f>
        <v/>
      </c>
    </row>
    <row r="746" customFormat="false" ht="15" hidden="false" customHeight="false" outlineLevel="0" collapsed="false">
      <c r="A746" s="22"/>
      <c r="B746" s="42"/>
      <c r="C746" s="22"/>
      <c r="D746" s="41"/>
      <c r="E746" s="41"/>
      <c r="F746" s="22"/>
      <c r="G746" s="43" t="str">
        <f aca="false">IF(AND($A746="",$C746="",$D746="",$E746=""),"",IF($A746="","Needs a JE #",IF(ROUND(SUMIF($A$2:$A$1001,$A746,$D$2:$D$1001)-SUMIF($A$2:$A$1001,$A746,$E$2:$E$1001),2)=0,"✓","Out of balance")))</f>
        <v/>
      </c>
      <c r="H746" s="0" t="str">
        <f aca="false">IF($C746="","",IFERROR(INDEX('Chart of Accounts'!$C$2:$C$57,MATCH($C746,'Chart of Accounts'!$A$2:$A$57,0)),""))</f>
        <v/>
      </c>
      <c r="I746" s="0" t="str">
        <f aca="false">IF($C746="","",IFERROR(INDEX('Chart of Accounts'!$B$2:$B$57,MATCH($C746,'Chart of Accounts'!$A$2:$A$57,0)),""))</f>
        <v/>
      </c>
    </row>
    <row r="747" customFormat="false" ht="15" hidden="false" customHeight="false" outlineLevel="0" collapsed="false">
      <c r="A747" s="22"/>
      <c r="B747" s="42"/>
      <c r="C747" s="22"/>
      <c r="D747" s="41"/>
      <c r="E747" s="41"/>
      <c r="F747" s="22"/>
      <c r="G747" s="43" t="str">
        <f aca="false">IF(AND($A747="",$C747="",$D747="",$E747=""),"",IF($A747="","Needs a JE #",IF(ROUND(SUMIF($A$2:$A$1001,$A747,$D$2:$D$1001)-SUMIF($A$2:$A$1001,$A747,$E$2:$E$1001),2)=0,"✓","Out of balance")))</f>
        <v/>
      </c>
      <c r="H747" s="0" t="str">
        <f aca="false">IF($C747="","",IFERROR(INDEX('Chart of Accounts'!$C$2:$C$57,MATCH($C747,'Chart of Accounts'!$A$2:$A$57,0)),""))</f>
        <v/>
      </c>
      <c r="I747" s="0" t="str">
        <f aca="false">IF($C747="","",IFERROR(INDEX('Chart of Accounts'!$B$2:$B$57,MATCH($C747,'Chart of Accounts'!$A$2:$A$57,0)),""))</f>
        <v/>
      </c>
    </row>
    <row r="748" customFormat="false" ht="15" hidden="false" customHeight="false" outlineLevel="0" collapsed="false">
      <c r="A748" s="22"/>
      <c r="B748" s="42"/>
      <c r="C748" s="22"/>
      <c r="D748" s="41"/>
      <c r="E748" s="41"/>
      <c r="F748" s="22"/>
      <c r="G748" s="43" t="str">
        <f aca="false">IF(AND($A748="",$C748="",$D748="",$E748=""),"",IF($A748="","Needs a JE #",IF(ROUND(SUMIF($A$2:$A$1001,$A748,$D$2:$D$1001)-SUMIF($A$2:$A$1001,$A748,$E$2:$E$1001),2)=0,"✓","Out of balance")))</f>
        <v/>
      </c>
      <c r="H748" s="0" t="str">
        <f aca="false">IF($C748="","",IFERROR(INDEX('Chart of Accounts'!$C$2:$C$57,MATCH($C748,'Chart of Accounts'!$A$2:$A$57,0)),""))</f>
        <v/>
      </c>
      <c r="I748" s="0" t="str">
        <f aca="false">IF($C748="","",IFERROR(INDEX('Chart of Accounts'!$B$2:$B$57,MATCH($C748,'Chart of Accounts'!$A$2:$A$57,0)),""))</f>
        <v/>
      </c>
    </row>
    <row r="749" customFormat="false" ht="15" hidden="false" customHeight="false" outlineLevel="0" collapsed="false">
      <c r="A749" s="22"/>
      <c r="B749" s="42"/>
      <c r="C749" s="22"/>
      <c r="D749" s="41"/>
      <c r="E749" s="41"/>
      <c r="F749" s="22"/>
      <c r="G749" s="43" t="str">
        <f aca="false">IF(AND($A749="",$C749="",$D749="",$E749=""),"",IF($A749="","Needs a JE #",IF(ROUND(SUMIF($A$2:$A$1001,$A749,$D$2:$D$1001)-SUMIF($A$2:$A$1001,$A749,$E$2:$E$1001),2)=0,"✓","Out of balance")))</f>
        <v/>
      </c>
      <c r="H749" s="0" t="str">
        <f aca="false">IF($C749="","",IFERROR(INDEX('Chart of Accounts'!$C$2:$C$57,MATCH($C749,'Chart of Accounts'!$A$2:$A$57,0)),""))</f>
        <v/>
      </c>
      <c r="I749" s="0" t="str">
        <f aca="false">IF($C749="","",IFERROR(INDEX('Chart of Accounts'!$B$2:$B$57,MATCH($C749,'Chart of Accounts'!$A$2:$A$57,0)),""))</f>
        <v/>
      </c>
    </row>
    <row r="750" customFormat="false" ht="15" hidden="false" customHeight="false" outlineLevel="0" collapsed="false">
      <c r="A750" s="22"/>
      <c r="B750" s="42"/>
      <c r="C750" s="22"/>
      <c r="D750" s="41"/>
      <c r="E750" s="41"/>
      <c r="F750" s="22"/>
      <c r="G750" s="43" t="str">
        <f aca="false">IF(AND($A750="",$C750="",$D750="",$E750=""),"",IF($A750="","Needs a JE #",IF(ROUND(SUMIF($A$2:$A$1001,$A750,$D$2:$D$1001)-SUMIF($A$2:$A$1001,$A750,$E$2:$E$1001),2)=0,"✓","Out of balance")))</f>
        <v/>
      </c>
      <c r="H750" s="0" t="str">
        <f aca="false">IF($C750="","",IFERROR(INDEX('Chart of Accounts'!$C$2:$C$57,MATCH($C750,'Chart of Accounts'!$A$2:$A$57,0)),""))</f>
        <v/>
      </c>
      <c r="I750" s="0" t="str">
        <f aca="false">IF($C750="","",IFERROR(INDEX('Chart of Accounts'!$B$2:$B$57,MATCH($C750,'Chart of Accounts'!$A$2:$A$57,0)),""))</f>
        <v/>
      </c>
    </row>
    <row r="751" customFormat="false" ht="15" hidden="false" customHeight="false" outlineLevel="0" collapsed="false">
      <c r="A751" s="22"/>
      <c r="B751" s="42"/>
      <c r="C751" s="22"/>
      <c r="D751" s="41"/>
      <c r="E751" s="41"/>
      <c r="F751" s="22"/>
      <c r="G751" s="43" t="str">
        <f aca="false">IF(AND($A751="",$C751="",$D751="",$E751=""),"",IF($A751="","Needs a JE #",IF(ROUND(SUMIF($A$2:$A$1001,$A751,$D$2:$D$1001)-SUMIF($A$2:$A$1001,$A751,$E$2:$E$1001),2)=0,"✓","Out of balance")))</f>
        <v/>
      </c>
      <c r="H751" s="0" t="str">
        <f aca="false">IF($C751="","",IFERROR(INDEX('Chart of Accounts'!$C$2:$C$57,MATCH($C751,'Chart of Accounts'!$A$2:$A$57,0)),""))</f>
        <v/>
      </c>
      <c r="I751" s="0" t="str">
        <f aca="false">IF($C751="","",IFERROR(INDEX('Chart of Accounts'!$B$2:$B$57,MATCH($C751,'Chart of Accounts'!$A$2:$A$57,0)),""))</f>
        <v/>
      </c>
    </row>
    <row r="752" customFormat="false" ht="15" hidden="false" customHeight="false" outlineLevel="0" collapsed="false">
      <c r="A752" s="22"/>
      <c r="B752" s="42"/>
      <c r="C752" s="22"/>
      <c r="D752" s="41"/>
      <c r="E752" s="41"/>
      <c r="F752" s="22"/>
      <c r="G752" s="43" t="str">
        <f aca="false">IF(AND($A752="",$C752="",$D752="",$E752=""),"",IF($A752="","Needs a JE #",IF(ROUND(SUMIF($A$2:$A$1001,$A752,$D$2:$D$1001)-SUMIF($A$2:$A$1001,$A752,$E$2:$E$1001),2)=0,"✓","Out of balance")))</f>
        <v/>
      </c>
      <c r="H752" s="0" t="str">
        <f aca="false">IF($C752="","",IFERROR(INDEX('Chart of Accounts'!$C$2:$C$57,MATCH($C752,'Chart of Accounts'!$A$2:$A$57,0)),""))</f>
        <v/>
      </c>
      <c r="I752" s="0" t="str">
        <f aca="false">IF($C752="","",IFERROR(INDEX('Chart of Accounts'!$B$2:$B$57,MATCH($C752,'Chart of Accounts'!$A$2:$A$57,0)),""))</f>
        <v/>
      </c>
    </row>
    <row r="753" customFormat="false" ht="15" hidden="false" customHeight="false" outlineLevel="0" collapsed="false">
      <c r="A753" s="22"/>
      <c r="B753" s="42"/>
      <c r="C753" s="22"/>
      <c r="D753" s="41"/>
      <c r="E753" s="41"/>
      <c r="F753" s="22"/>
      <c r="G753" s="43" t="str">
        <f aca="false">IF(AND($A753="",$C753="",$D753="",$E753=""),"",IF($A753="","Needs a JE #",IF(ROUND(SUMIF($A$2:$A$1001,$A753,$D$2:$D$1001)-SUMIF($A$2:$A$1001,$A753,$E$2:$E$1001),2)=0,"✓","Out of balance")))</f>
        <v/>
      </c>
      <c r="H753" s="0" t="str">
        <f aca="false">IF($C753="","",IFERROR(INDEX('Chart of Accounts'!$C$2:$C$57,MATCH($C753,'Chart of Accounts'!$A$2:$A$57,0)),""))</f>
        <v/>
      </c>
      <c r="I753" s="0" t="str">
        <f aca="false">IF($C753="","",IFERROR(INDEX('Chart of Accounts'!$B$2:$B$57,MATCH($C753,'Chart of Accounts'!$A$2:$A$57,0)),""))</f>
        <v/>
      </c>
    </row>
    <row r="754" customFormat="false" ht="15" hidden="false" customHeight="false" outlineLevel="0" collapsed="false">
      <c r="A754" s="22"/>
      <c r="B754" s="42"/>
      <c r="C754" s="22"/>
      <c r="D754" s="41"/>
      <c r="E754" s="41"/>
      <c r="F754" s="22"/>
      <c r="G754" s="43" t="str">
        <f aca="false">IF(AND($A754="",$C754="",$D754="",$E754=""),"",IF($A754="","Needs a JE #",IF(ROUND(SUMIF($A$2:$A$1001,$A754,$D$2:$D$1001)-SUMIF($A$2:$A$1001,$A754,$E$2:$E$1001),2)=0,"✓","Out of balance")))</f>
        <v/>
      </c>
      <c r="H754" s="0" t="str">
        <f aca="false">IF($C754="","",IFERROR(INDEX('Chart of Accounts'!$C$2:$C$57,MATCH($C754,'Chart of Accounts'!$A$2:$A$57,0)),""))</f>
        <v/>
      </c>
      <c r="I754" s="0" t="str">
        <f aca="false">IF($C754="","",IFERROR(INDEX('Chart of Accounts'!$B$2:$B$57,MATCH($C754,'Chart of Accounts'!$A$2:$A$57,0)),""))</f>
        <v/>
      </c>
    </row>
    <row r="755" customFormat="false" ht="15" hidden="false" customHeight="false" outlineLevel="0" collapsed="false">
      <c r="A755" s="22"/>
      <c r="B755" s="42"/>
      <c r="C755" s="22"/>
      <c r="D755" s="41"/>
      <c r="E755" s="41"/>
      <c r="F755" s="22"/>
      <c r="G755" s="43" t="str">
        <f aca="false">IF(AND($A755="",$C755="",$D755="",$E755=""),"",IF($A755="","Needs a JE #",IF(ROUND(SUMIF($A$2:$A$1001,$A755,$D$2:$D$1001)-SUMIF($A$2:$A$1001,$A755,$E$2:$E$1001),2)=0,"✓","Out of balance")))</f>
        <v/>
      </c>
      <c r="H755" s="0" t="str">
        <f aca="false">IF($C755="","",IFERROR(INDEX('Chart of Accounts'!$C$2:$C$57,MATCH($C755,'Chart of Accounts'!$A$2:$A$57,0)),""))</f>
        <v/>
      </c>
      <c r="I755" s="0" t="str">
        <f aca="false">IF($C755="","",IFERROR(INDEX('Chart of Accounts'!$B$2:$B$57,MATCH($C755,'Chart of Accounts'!$A$2:$A$57,0)),""))</f>
        <v/>
      </c>
    </row>
    <row r="756" customFormat="false" ht="15" hidden="false" customHeight="false" outlineLevel="0" collapsed="false">
      <c r="A756" s="22"/>
      <c r="B756" s="42"/>
      <c r="C756" s="22"/>
      <c r="D756" s="41"/>
      <c r="E756" s="41"/>
      <c r="F756" s="22"/>
      <c r="G756" s="43" t="str">
        <f aca="false">IF(AND($A756="",$C756="",$D756="",$E756=""),"",IF($A756="","Needs a JE #",IF(ROUND(SUMIF($A$2:$A$1001,$A756,$D$2:$D$1001)-SUMIF($A$2:$A$1001,$A756,$E$2:$E$1001),2)=0,"✓","Out of balance")))</f>
        <v/>
      </c>
      <c r="H756" s="0" t="str">
        <f aca="false">IF($C756="","",IFERROR(INDEX('Chart of Accounts'!$C$2:$C$57,MATCH($C756,'Chart of Accounts'!$A$2:$A$57,0)),""))</f>
        <v/>
      </c>
      <c r="I756" s="0" t="str">
        <f aca="false">IF($C756="","",IFERROR(INDEX('Chart of Accounts'!$B$2:$B$57,MATCH($C756,'Chart of Accounts'!$A$2:$A$57,0)),""))</f>
        <v/>
      </c>
    </row>
    <row r="757" customFormat="false" ht="15" hidden="false" customHeight="false" outlineLevel="0" collapsed="false">
      <c r="A757" s="22"/>
      <c r="B757" s="42"/>
      <c r="C757" s="22"/>
      <c r="D757" s="41"/>
      <c r="E757" s="41"/>
      <c r="F757" s="22"/>
      <c r="G757" s="43" t="str">
        <f aca="false">IF(AND($A757="",$C757="",$D757="",$E757=""),"",IF($A757="","Needs a JE #",IF(ROUND(SUMIF($A$2:$A$1001,$A757,$D$2:$D$1001)-SUMIF($A$2:$A$1001,$A757,$E$2:$E$1001),2)=0,"✓","Out of balance")))</f>
        <v/>
      </c>
      <c r="H757" s="0" t="str">
        <f aca="false">IF($C757="","",IFERROR(INDEX('Chart of Accounts'!$C$2:$C$57,MATCH($C757,'Chart of Accounts'!$A$2:$A$57,0)),""))</f>
        <v/>
      </c>
      <c r="I757" s="0" t="str">
        <f aca="false">IF($C757="","",IFERROR(INDEX('Chart of Accounts'!$B$2:$B$57,MATCH($C757,'Chart of Accounts'!$A$2:$A$57,0)),""))</f>
        <v/>
      </c>
    </row>
    <row r="758" customFormat="false" ht="15" hidden="false" customHeight="false" outlineLevel="0" collapsed="false">
      <c r="A758" s="22"/>
      <c r="B758" s="42"/>
      <c r="C758" s="22"/>
      <c r="D758" s="41"/>
      <c r="E758" s="41"/>
      <c r="F758" s="22"/>
      <c r="G758" s="43" t="str">
        <f aca="false">IF(AND($A758="",$C758="",$D758="",$E758=""),"",IF($A758="","Needs a JE #",IF(ROUND(SUMIF($A$2:$A$1001,$A758,$D$2:$D$1001)-SUMIF($A$2:$A$1001,$A758,$E$2:$E$1001),2)=0,"✓","Out of balance")))</f>
        <v/>
      </c>
      <c r="H758" s="0" t="str">
        <f aca="false">IF($C758="","",IFERROR(INDEX('Chart of Accounts'!$C$2:$C$57,MATCH($C758,'Chart of Accounts'!$A$2:$A$57,0)),""))</f>
        <v/>
      </c>
      <c r="I758" s="0" t="str">
        <f aca="false">IF($C758="","",IFERROR(INDEX('Chart of Accounts'!$B$2:$B$57,MATCH($C758,'Chart of Accounts'!$A$2:$A$57,0)),""))</f>
        <v/>
      </c>
    </row>
    <row r="759" customFormat="false" ht="15" hidden="false" customHeight="false" outlineLevel="0" collapsed="false">
      <c r="A759" s="22"/>
      <c r="B759" s="42"/>
      <c r="C759" s="22"/>
      <c r="D759" s="41"/>
      <c r="E759" s="41"/>
      <c r="F759" s="22"/>
      <c r="G759" s="43" t="str">
        <f aca="false">IF(AND($A759="",$C759="",$D759="",$E759=""),"",IF($A759="","Needs a JE #",IF(ROUND(SUMIF($A$2:$A$1001,$A759,$D$2:$D$1001)-SUMIF($A$2:$A$1001,$A759,$E$2:$E$1001),2)=0,"✓","Out of balance")))</f>
        <v/>
      </c>
      <c r="H759" s="0" t="str">
        <f aca="false">IF($C759="","",IFERROR(INDEX('Chart of Accounts'!$C$2:$C$57,MATCH($C759,'Chart of Accounts'!$A$2:$A$57,0)),""))</f>
        <v/>
      </c>
      <c r="I759" s="0" t="str">
        <f aca="false">IF($C759="","",IFERROR(INDEX('Chart of Accounts'!$B$2:$B$57,MATCH($C759,'Chart of Accounts'!$A$2:$A$57,0)),""))</f>
        <v/>
      </c>
    </row>
    <row r="760" customFormat="false" ht="15" hidden="false" customHeight="false" outlineLevel="0" collapsed="false">
      <c r="A760" s="22"/>
      <c r="B760" s="42"/>
      <c r="C760" s="22"/>
      <c r="D760" s="41"/>
      <c r="E760" s="41"/>
      <c r="F760" s="22"/>
      <c r="G760" s="43" t="str">
        <f aca="false">IF(AND($A760="",$C760="",$D760="",$E760=""),"",IF($A760="","Needs a JE #",IF(ROUND(SUMIF($A$2:$A$1001,$A760,$D$2:$D$1001)-SUMIF($A$2:$A$1001,$A760,$E$2:$E$1001),2)=0,"✓","Out of balance")))</f>
        <v/>
      </c>
      <c r="H760" s="0" t="str">
        <f aca="false">IF($C760="","",IFERROR(INDEX('Chart of Accounts'!$C$2:$C$57,MATCH($C760,'Chart of Accounts'!$A$2:$A$57,0)),""))</f>
        <v/>
      </c>
      <c r="I760" s="0" t="str">
        <f aca="false">IF($C760="","",IFERROR(INDEX('Chart of Accounts'!$B$2:$B$57,MATCH($C760,'Chart of Accounts'!$A$2:$A$57,0)),""))</f>
        <v/>
      </c>
    </row>
    <row r="761" customFormat="false" ht="15" hidden="false" customHeight="false" outlineLevel="0" collapsed="false">
      <c r="A761" s="22"/>
      <c r="B761" s="42"/>
      <c r="C761" s="22"/>
      <c r="D761" s="41"/>
      <c r="E761" s="41"/>
      <c r="F761" s="22"/>
      <c r="G761" s="43" t="str">
        <f aca="false">IF(AND($A761="",$C761="",$D761="",$E761=""),"",IF($A761="","Needs a JE #",IF(ROUND(SUMIF($A$2:$A$1001,$A761,$D$2:$D$1001)-SUMIF($A$2:$A$1001,$A761,$E$2:$E$1001),2)=0,"✓","Out of balance")))</f>
        <v/>
      </c>
      <c r="H761" s="0" t="str">
        <f aca="false">IF($C761="","",IFERROR(INDEX('Chart of Accounts'!$C$2:$C$57,MATCH($C761,'Chart of Accounts'!$A$2:$A$57,0)),""))</f>
        <v/>
      </c>
      <c r="I761" s="0" t="str">
        <f aca="false">IF($C761="","",IFERROR(INDEX('Chart of Accounts'!$B$2:$B$57,MATCH($C761,'Chart of Accounts'!$A$2:$A$57,0)),""))</f>
        <v/>
      </c>
    </row>
    <row r="762" customFormat="false" ht="15" hidden="false" customHeight="false" outlineLevel="0" collapsed="false">
      <c r="A762" s="22"/>
      <c r="B762" s="42"/>
      <c r="C762" s="22"/>
      <c r="D762" s="41"/>
      <c r="E762" s="41"/>
      <c r="F762" s="22"/>
      <c r="G762" s="43" t="str">
        <f aca="false">IF(AND($A762="",$C762="",$D762="",$E762=""),"",IF($A762="","Needs a JE #",IF(ROUND(SUMIF($A$2:$A$1001,$A762,$D$2:$D$1001)-SUMIF($A$2:$A$1001,$A762,$E$2:$E$1001),2)=0,"✓","Out of balance")))</f>
        <v/>
      </c>
      <c r="H762" s="0" t="str">
        <f aca="false">IF($C762="","",IFERROR(INDEX('Chart of Accounts'!$C$2:$C$57,MATCH($C762,'Chart of Accounts'!$A$2:$A$57,0)),""))</f>
        <v/>
      </c>
      <c r="I762" s="0" t="str">
        <f aca="false">IF($C762="","",IFERROR(INDEX('Chart of Accounts'!$B$2:$B$57,MATCH($C762,'Chart of Accounts'!$A$2:$A$57,0)),""))</f>
        <v/>
      </c>
    </row>
    <row r="763" customFormat="false" ht="15" hidden="false" customHeight="false" outlineLevel="0" collapsed="false">
      <c r="A763" s="22"/>
      <c r="B763" s="42"/>
      <c r="C763" s="22"/>
      <c r="D763" s="41"/>
      <c r="E763" s="41"/>
      <c r="F763" s="22"/>
      <c r="G763" s="43" t="str">
        <f aca="false">IF(AND($A763="",$C763="",$D763="",$E763=""),"",IF($A763="","Needs a JE #",IF(ROUND(SUMIF($A$2:$A$1001,$A763,$D$2:$D$1001)-SUMIF($A$2:$A$1001,$A763,$E$2:$E$1001),2)=0,"✓","Out of balance")))</f>
        <v/>
      </c>
      <c r="H763" s="0" t="str">
        <f aca="false">IF($C763="","",IFERROR(INDEX('Chart of Accounts'!$C$2:$C$57,MATCH($C763,'Chart of Accounts'!$A$2:$A$57,0)),""))</f>
        <v/>
      </c>
      <c r="I763" s="0" t="str">
        <f aca="false">IF($C763="","",IFERROR(INDEX('Chart of Accounts'!$B$2:$B$57,MATCH($C763,'Chart of Accounts'!$A$2:$A$57,0)),""))</f>
        <v/>
      </c>
    </row>
    <row r="764" customFormat="false" ht="15" hidden="false" customHeight="false" outlineLevel="0" collapsed="false">
      <c r="A764" s="22"/>
      <c r="B764" s="42"/>
      <c r="C764" s="22"/>
      <c r="D764" s="41"/>
      <c r="E764" s="41"/>
      <c r="F764" s="22"/>
      <c r="G764" s="43" t="str">
        <f aca="false">IF(AND($A764="",$C764="",$D764="",$E764=""),"",IF($A764="","Needs a JE #",IF(ROUND(SUMIF($A$2:$A$1001,$A764,$D$2:$D$1001)-SUMIF($A$2:$A$1001,$A764,$E$2:$E$1001),2)=0,"✓","Out of balance")))</f>
        <v/>
      </c>
      <c r="H764" s="0" t="str">
        <f aca="false">IF($C764="","",IFERROR(INDEX('Chart of Accounts'!$C$2:$C$57,MATCH($C764,'Chart of Accounts'!$A$2:$A$57,0)),""))</f>
        <v/>
      </c>
      <c r="I764" s="0" t="str">
        <f aca="false">IF($C764="","",IFERROR(INDEX('Chart of Accounts'!$B$2:$B$57,MATCH($C764,'Chart of Accounts'!$A$2:$A$57,0)),""))</f>
        <v/>
      </c>
    </row>
    <row r="765" customFormat="false" ht="15" hidden="false" customHeight="false" outlineLevel="0" collapsed="false">
      <c r="A765" s="22"/>
      <c r="B765" s="42"/>
      <c r="C765" s="22"/>
      <c r="D765" s="41"/>
      <c r="E765" s="41"/>
      <c r="F765" s="22"/>
      <c r="G765" s="43" t="str">
        <f aca="false">IF(AND($A765="",$C765="",$D765="",$E765=""),"",IF($A765="","Needs a JE #",IF(ROUND(SUMIF($A$2:$A$1001,$A765,$D$2:$D$1001)-SUMIF($A$2:$A$1001,$A765,$E$2:$E$1001),2)=0,"✓","Out of balance")))</f>
        <v/>
      </c>
      <c r="H765" s="0" t="str">
        <f aca="false">IF($C765="","",IFERROR(INDEX('Chart of Accounts'!$C$2:$C$57,MATCH($C765,'Chart of Accounts'!$A$2:$A$57,0)),""))</f>
        <v/>
      </c>
      <c r="I765" s="0" t="str">
        <f aca="false">IF($C765="","",IFERROR(INDEX('Chart of Accounts'!$B$2:$B$57,MATCH($C765,'Chart of Accounts'!$A$2:$A$57,0)),""))</f>
        <v/>
      </c>
    </row>
    <row r="766" customFormat="false" ht="15" hidden="false" customHeight="false" outlineLevel="0" collapsed="false">
      <c r="A766" s="22"/>
      <c r="B766" s="42"/>
      <c r="C766" s="22"/>
      <c r="D766" s="41"/>
      <c r="E766" s="41"/>
      <c r="F766" s="22"/>
      <c r="G766" s="43" t="str">
        <f aca="false">IF(AND($A766="",$C766="",$D766="",$E766=""),"",IF($A766="","Needs a JE #",IF(ROUND(SUMIF($A$2:$A$1001,$A766,$D$2:$D$1001)-SUMIF($A$2:$A$1001,$A766,$E$2:$E$1001),2)=0,"✓","Out of balance")))</f>
        <v/>
      </c>
      <c r="H766" s="0" t="str">
        <f aca="false">IF($C766="","",IFERROR(INDEX('Chart of Accounts'!$C$2:$C$57,MATCH($C766,'Chart of Accounts'!$A$2:$A$57,0)),""))</f>
        <v/>
      </c>
      <c r="I766" s="0" t="str">
        <f aca="false">IF($C766="","",IFERROR(INDEX('Chart of Accounts'!$B$2:$B$57,MATCH($C766,'Chart of Accounts'!$A$2:$A$57,0)),""))</f>
        <v/>
      </c>
    </row>
    <row r="767" customFormat="false" ht="15" hidden="false" customHeight="false" outlineLevel="0" collapsed="false">
      <c r="A767" s="22"/>
      <c r="B767" s="42"/>
      <c r="C767" s="22"/>
      <c r="D767" s="41"/>
      <c r="E767" s="41"/>
      <c r="F767" s="22"/>
      <c r="G767" s="43" t="str">
        <f aca="false">IF(AND($A767="",$C767="",$D767="",$E767=""),"",IF($A767="","Needs a JE #",IF(ROUND(SUMIF($A$2:$A$1001,$A767,$D$2:$D$1001)-SUMIF($A$2:$A$1001,$A767,$E$2:$E$1001),2)=0,"✓","Out of balance")))</f>
        <v/>
      </c>
      <c r="H767" s="0" t="str">
        <f aca="false">IF($C767="","",IFERROR(INDEX('Chart of Accounts'!$C$2:$C$57,MATCH($C767,'Chart of Accounts'!$A$2:$A$57,0)),""))</f>
        <v/>
      </c>
      <c r="I767" s="0" t="str">
        <f aca="false">IF($C767="","",IFERROR(INDEX('Chart of Accounts'!$B$2:$B$57,MATCH($C767,'Chart of Accounts'!$A$2:$A$57,0)),""))</f>
        <v/>
      </c>
    </row>
    <row r="768" customFormat="false" ht="15" hidden="false" customHeight="false" outlineLevel="0" collapsed="false">
      <c r="A768" s="22"/>
      <c r="B768" s="42"/>
      <c r="C768" s="22"/>
      <c r="D768" s="41"/>
      <c r="E768" s="41"/>
      <c r="F768" s="22"/>
      <c r="G768" s="43" t="str">
        <f aca="false">IF(AND($A768="",$C768="",$D768="",$E768=""),"",IF($A768="","Needs a JE #",IF(ROUND(SUMIF($A$2:$A$1001,$A768,$D$2:$D$1001)-SUMIF($A$2:$A$1001,$A768,$E$2:$E$1001),2)=0,"✓","Out of balance")))</f>
        <v/>
      </c>
      <c r="H768" s="0" t="str">
        <f aca="false">IF($C768="","",IFERROR(INDEX('Chart of Accounts'!$C$2:$C$57,MATCH($C768,'Chart of Accounts'!$A$2:$A$57,0)),""))</f>
        <v/>
      </c>
      <c r="I768" s="0" t="str">
        <f aca="false">IF($C768="","",IFERROR(INDEX('Chart of Accounts'!$B$2:$B$57,MATCH($C768,'Chart of Accounts'!$A$2:$A$57,0)),""))</f>
        <v/>
      </c>
    </row>
    <row r="769" customFormat="false" ht="15" hidden="false" customHeight="false" outlineLevel="0" collapsed="false">
      <c r="A769" s="22"/>
      <c r="B769" s="42"/>
      <c r="C769" s="22"/>
      <c r="D769" s="41"/>
      <c r="E769" s="41"/>
      <c r="F769" s="22"/>
      <c r="G769" s="43" t="str">
        <f aca="false">IF(AND($A769="",$C769="",$D769="",$E769=""),"",IF($A769="","Needs a JE #",IF(ROUND(SUMIF($A$2:$A$1001,$A769,$D$2:$D$1001)-SUMIF($A$2:$A$1001,$A769,$E$2:$E$1001),2)=0,"✓","Out of balance")))</f>
        <v/>
      </c>
      <c r="H769" s="0" t="str">
        <f aca="false">IF($C769="","",IFERROR(INDEX('Chart of Accounts'!$C$2:$C$57,MATCH($C769,'Chart of Accounts'!$A$2:$A$57,0)),""))</f>
        <v/>
      </c>
      <c r="I769" s="0" t="str">
        <f aca="false">IF($C769="","",IFERROR(INDEX('Chart of Accounts'!$B$2:$B$57,MATCH($C769,'Chart of Accounts'!$A$2:$A$57,0)),""))</f>
        <v/>
      </c>
    </row>
    <row r="770" customFormat="false" ht="15" hidden="false" customHeight="false" outlineLevel="0" collapsed="false">
      <c r="A770" s="22"/>
      <c r="B770" s="42"/>
      <c r="C770" s="22"/>
      <c r="D770" s="41"/>
      <c r="E770" s="41"/>
      <c r="F770" s="22"/>
      <c r="G770" s="43" t="str">
        <f aca="false">IF(AND($A770="",$C770="",$D770="",$E770=""),"",IF($A770="","Needs a JE #",IF(ROUND(SUMIF($A$2:$A$1001,$A770,$D$2:$D$1001)-SUMIF($A$2:$A$1001,$A770,$E$2:$E$1001),2)=0,"✓","Out of balance")))</f>
        <v/>
      </c>
      <c r="H770" s="0" t="str">
        <f aca="false">IF($C770="","",IFERROR(INDEX('Chart of Accounts'!$C$2:$C$57,MATCH($C770,'Chart of Accounts'!$A$2:$A$57,0)),""))</f>
        <v/>
      </c>
      <c r="I770" s="0" t="str">
        <f aca="false">IF($C770="","",IFERROR(INDEX('Chart of Accounts'!$B$2:$B$57,MATCH($C770,'Chart of Accounts'!$A$2:$A$57,0)),""))</f>
        <v/>
      </c>
    </row>
    <row r="771" customFormat="false" ht="15" hidden="false" customHeight="false" outlineLevel="0" collapsed="false">
      <c r="A771" s="22"/>
      <c r="B771" s="42"/>
      <c r="C771" s="22"/>
      <c r="D771" s="41"/>
      <c r="E771" s="41"/>
      <c r="F771" s="22"/>
      <c r="G771" s="43" t="str">
        <f aca="false">IF(AND($A771="",$C771="",$D771="",$E771=""),"",IF($A771="","Needs a JE #",IF(ROUND(SUMIF($A$2:$A$1001,$A771,$D$2:$D$1001)-SUMIF($A$2:$A$1001,$A771,$E$2:$E$1001),2)=0,"✓","Out of balance")))</f>
        <v/>
      </c>
      <c r="H771" s="0" t="str">
        <f aca="false">IF($C771="","",IFERROR(INDEX('Chart of Accounts'!$C$2:$C$57,MATCH($C771,'Chart of Accounts'!$A$2:$A$57,0)),""))</f>
        <v/>
      </c>
      <c r="I771" s="0" t="str">
        <f aca="false">IF($C771="","",IFERROR(INDEX('Chart of Accounts'!$B$2:$B$57,MATCH($C771,'Chart of Accounts'!$A$2:$A$57,0)),""))</f>
        <v/>
      </c>
    </row>
    <row r="772" customFormat="false" ht="15" hidden="false" customHeight="false" outlineLevel="0" collapsed="false">
      <c r="A772" s="22"/>
      <c r="B772" s="42"/>
      <c r="C772" s="22"/>
      <c r="D772" s="41"/>
      <c r="E772" s="41"/>
      <c r="F772" s="22"/>
      <c r="G772" s="43" t="str">
        <f aca="false">IF(AND($A772="",$C772="",$D772="",$E772=""),"",IF($A772="","Needs a JE #",IF(ROUND(SUMIF($A$2:$A$1001,$A772,$D$2:$D$1001)-SUMIF($A$2:$A$1001,$A772,$E$2:$E$1001),2)=0,"✓","Out of balance")))</f>
        <v/>
      </c>
      <c r="H772" s="0" t="str">
        <f aca="false">IF($C772="","",IFERROR(INDEX('Chart of Accounts'!$C$2:$C$57,MATCH($C772,'Chart of Accounts'!$A$2:$A$57,0)),""))</f>
        <v/>
      </c>
      <c r="I772" s="0" t="str">
        <f aca="false">IF($C772="","",IFERROR(INDEX('Chart of Accounts'!$B$2:$B$57,MATCH($C772,'Chart of Accounts'!$A$2:$A$57,0)),""))</f>
        <v/>
      </c>
    </row>
    <row r="773" customFormat="false" ht="15" hidden="false" customHeight="false" outlineLevel="0" collapsed="false">
      <c r="A773" s="22"/>
      <c r="B773" s="42"/>
      <c r="C773" s="22"/>
      <c r="D773" s="41"/>
      <c r="E773" s="41"/>
      <c r="F773" s="22"/>
      <c r="G773" s="43" t="str">
        <f aca="false">IF(AND($A773="",$C773="",$D773="",$E773=""),"",IF($A773="","Needs a JE #",IF(ROUND(SUMIF($A$2:$A$1001,$A773,$D$2:$D$1001)-SUMIF($A$2:$A$1001,$A773,$E$2:$E$1001),2)=0,"✓","Out of balance")))</f>
        <v/>
      </c>
      <c r="H773" s="0" t="str">
        <f aca="false">IF($C773="","",IFERROR(INDEX('Chart of Accounts'!$C$2:$C$57,MATCH($C773,'Chart of Accounts'!$A$2:$A$57,0)),""))</f>
        <v/>
      </c>
      <c r="I773" s="0" t="str">
        <f aca="false">IF($C773="","",IFERROR(INDEX('Chart of Accounts'!$B$2:$B$57,MATCH($C773,'Chart of Accounts'!$A$2:$A$57,0)),""))</f>
        <v/>
      </c>
    </row>
    <row r="774" customFormat="false" ht="15" hidden="false" customHeight="false" outlineLevel="0" collapsed="false">
      <c r="A774" s="22"/>
      <c r="B774" s="42"/>
      <c r="C774" s="22"/>
      <c r="D774" s="41"/>
      <c r="E774" s="41"/>
      <c r="F774" s="22"/>
      <c r="G774" s="43" t="str">
        <f aca="false">IF(AND($A774="",$C774="",$D774="",$E774=""),"",IF($A774="","Needs a JE #",IF(ROUND(SUMIF($A$2:$A$1001,$A774,$D$2:$D$1001)-SUMIF($A$2:$A$1001,$A774,$E$2:$E$1001),2)=0,"✓","Out of balance")))</f>
        <v/>
      </c>
      <c r="H774" s="0" t="str">
        <f aca="false">IF($C774="","",IFERROR(INDEX('Chart of Accounts'!$C$2:$C$57,MATCH($C774,'Chart of Accounts'!$A$2:$A$57,0)),""))</f>
        <v/>
      </c>
      <c r="I774" s="0" t="str">
        <f aca="false">IF($C774="","",IFERROR(INDEX('Chart of Accounts'!$B$2:$B$57,MATCH($C774,'Chart of Accounts'!$A$2:$A$57,0)),""))</f>
        <v/>
      </c>
    </row>
    <row r="775" customFormat="false" ht="15" hidden="false" customHeight="false" outlineLevel="0" collapsed="false">
      <c r="A775" s="22"/>
      <c r="B775" s="42"/>
      <c r="C775" s="22"/>
      <c r="D775" s="41"/>
      <c r="E775" s="41"/>
      <c r="F775" s="22"/>
      <c r="G775" s="43" t="str">
        <f aca="false">IF(AND($A775="",$C775="",$D775="",$E775=""),"",IF($A775="","Needs a JE #",IF(ROUND(SUMIF($A$2:$A$1001,$A775,$D$2:$D$1001)-SUMIF($A$2:$A$1001,$A775,$E$2:$E$1001),2)=0,"✓","Out of balance")))</f>
        <v/>
      </c>
      <c r="H775" s="0" t="str">
        <f aca="false">IF($C775="","",IFERROR(INDEX('Chart of Accounts'!$C$2:$C$57,MATCH($C775,'Chart of Accounts'!$A$2:$A$57,0)),""))</f>
        <v/>
      </c>
      <c r="I775" s="0" t="str">
        <f aca="false">IF($C775="","",IFERROR(INDEX('Chart of Accounts'!$B$2:$B$57,MATCH($C775,'Chart of Accounts'!$A$2:$A$57,0)),""))</f>
        <v/>
      </c>
    </row>
    <row r="776" customFormat="false" ht="15" hidden="false" customHeight="false" outlineLevel="0" collapsed="false">
      <c r="A776" s="22"/>
      <c r="B776" s="42"/>
      <c r="C776" s="22"/>
      <c r="D776" s="41"/>
      <c r="E776" s="41"/>
      <c r="F776" s="22"/>
      <c r="G776" s="43" t="str">
        <f aca="false">IF(AND($A776="",$C776="",$D776="",$E776=""),"",IF($A776="","Needs a JE #",IF(ROUND(SUMIF($A$2:$A$1001,$A776,$D$2:$D$1001)-SUMIF($A$2:$A$1001,$A776,$E$2:$E$1001),2)=0,"✓","Out of balance")))</f>
        <v/>
      </c>
      <c r="H776" s="0" t="str">
        <f aca="false">IF($C776="","",IFERROR(INDEX('Chart of Accounts'!$C$2:$C$57,MATCH($C776,'Chart of Accounts'!$A$2:$A$57,0)),""))</f>
        <v/>
      </c>
      <c r="I776" s="0" t="str">
        <f aca="false">IF($C776="","",IFERROR(INDEX('Chart of Accounts'!$B$2:$B$57,MATCH($C776,'Chart of Accounts'!$A$2:$A$57,0)),""))</f>
        <v/>
      </c>
    </row>
    <row r="777" customFormat="false" ht="15" hidden="false" customHeight="false" outlineLevel="0" collapsed="false">
      <c r="A777" s="22"/>
      <c r="B777" s="42"/>
      <c r="C777" s="22"/>
      <c r="D777" s="41"/>
      <c r="E777" s="41"/>
      <c r="F777" s="22"/>
      <c r="G777" s="43" t="str">
        <f aca="false">IF(AND($A777="",$C777="",$D777="",$E777=""),"",IF($A777="","Needs a JE #",IF(ROUND(SUMIF($A$2:$A$1001,$A777,$D$2:$D$1001)-SUMIF($A$2:$A$1001,$A777,$E$2:$E$1001),2)=0,"✓","Out of balance")))</f>
        <v/>
      </c>
      <c r="H777" s="0" t="str">
        <f aca="false">IF($C777="","",IFERROR(INDEX('Chart of Accounts'!$C$2:$C$57,MATCH($C777,'Chart of Accounts'!$A$2:$A$57,0)),""))</f>
        <v/>
      </c>
      <c r="I777" s="0" t="str">
        <f aca="false">IF($C777="","",IFERROR(INDEX('Chart of Accounts'!$B$2:$B$57,MATCH($C777,'Chart of Accounts'!$A$2:$A$57,0)),""))</f>
        <v/>
      </c>
    </row>
    <row r="778" customFormat="false" ht="15" hidden="false" customHeight="false" outlineLevel="0" collapsed="false">
      <c r="A778" s="22"/>
      <c r="B778" s="42"/>
      <c r="C778" s="22"/>
      <c r="D778" s="41"/>
      <c r="E778" s="41"/>
      <c r="F778" s="22"/>
      <c r="G778" s="43" t="str">
        <f aca="false">IF(AND($A778="",$C778="",$D778="",$E778=""),"",IF($A778="","Needs a JE #",IF(ROUND(SUMIF($A$2:$A$1001,$A778,$D$2:$D$1001)-SUMIF($A$2:$A$1001,$A778,$E$2:$E$1001),2)=0,"✓","Out of balance")))</f>
        <v/>
      </c>
      <c r="H778" s="0" t="str">
        <f aca="false">IF($C778="","",IFERROR(INDEX('Chart of Accounts'!$C$2:$C$57,MATCH($C778,'Chart of Accounts'!$A$2:$A$57,0)),""))</f>
        <v/>
      </c>
      <c r="I778" s="0" t="str">
        <f aca="false">IF($C778="","",IFERROR(INDEX('Chart of Accounts'!$B$2:$B$57,MATCH($C778,'Chart of Accounts'!$A$2:$A$57,0)),""))</f>
        <v/>
      </c>
    </row>
    <row r="779" customFormat="false" ht="15" hidden="false" customHeight="false" outlineLevel="0" collapsed="false">
      <c r="A779" s="22"/>
      <c r="B779" s="42"/>
      <c r="C779" s="22"/>
      <c r="D779" s="41"/>
      <c r="E779" s="41"/>
      <c r="F779" s="22"/>
      <c r="G779" s="43" t="str">
        <f aca="false">IF(AND($A779="",$C779="",$D779="",$E779=""),"",IF($A779="","Needs a JE #",IF(ROUND(SUMIF($A$2:$A$1001,$A779,$D$2:$D$1001)-SUMIF($A$2:$A$1001,$A779,$E$2:$E$1001),2)=0,"✓","Out of balance")))</f>
        <v/>
      </c>
      <c r="H779" s="0" t="str">
        <f aca="false">IF($C779="","",IFERROR(INDEX('Chart of Accounts'!$C$2:$C$57,MATCH($C779,'Chart of Accounts'!$A$2:$A$57,0)),""))</f>
        <v/>
      </c>
      <c r="I779" s="0" t="str">
        <f aca="false">IF($C779="","",IFERROR(INDEX('Chart of Accounts'!$B$2:$B$57,MATCH($C779,'Chart of Accounts'!$A$2:$A$57,0)),""))</f>
        <v/>
      </c>
    </row>
    <row r="780" customFormat="false" ht="15" hidden="false" customHeight="false" outlineLevel="0" collapsed="false">
      <c r="A780" s="22"/>
      <c r="B780" s="42"/>
      <c r="C780" s="22"/>
      <c r="D780" s="41"/>
      <c r="E780" s="41"/>
      <c r="F780" s="22"/>
      <c r="G780" s="43" t="str">
        <f aca="false">IF(AND($A780="",$C780="",$D780="",$E780=""),"",IF($A780="","Needs a JE #",IF(ROUND(SUMIF($A$2:$A$1001,$A780,$D$2:$D$1001)-SUMIF($A$2:$A$1001,$A780,$E$2:$E$1001),2)=0,"✓","Out of balance")))</f>
        <v/>
      </c>
      <c r="H780" s="0" t="str">
        <f aca="false">IF($C780="","",IFERROR(INDEX('Chart of Accounts'!$C$2:$C$57,MATCH($C780,'Chart of Accounts'!$A$2:$A$57,0)),""))</f>
        <v/>
      </c>
      <c r="I780" s="0" t="str">
        <f aca="false">IF($C780="","",IFERROR(INDEX('Chart of Accounts'!$B$2:$B$57,MATCH($C780,'Chart of Accounts'!$A$2:$A$57,0)),""))</f>
        <v/>
      </c>
    </row>
    <row r="781" customFormat="false" ht="15" hidden="false" customHeight="false" outlineLevel="0" collapsed="false">
      <c r="A781" s="22"/>
      <c r="B781" s="42"/>
      <c r="C781" s="22"/>
      <c r="D781" s="41"/>
      <c r="E781" s="41"/>
      <c r="F781" s="22"/>
      <c r="G781" s="43" t="str">
        <f aca="false">IF(AND($A781="",$C781="",$D781="",$E781=""),"",IF($A781="","Needs a JE #",IF(ROUND(SUMIF($A$2:$A$1001,$A781,$D$2:$D$1001)-SUMIF($A$2:$A$1001,$A781,$E$2:$E$1001),2)=0,"✓","Out of balance")))</f>
        <v/>
      </c>
      <c r="H781" s="0" t="str">
        <f aca="false">IF($C781="","",IFERROR(INDEX('Chart of Accounts'!$C$2:$C$57,MATCH($C781,'Chart of Accounts'!$A$2:$A$57,0)),""))</f>
        <v/>
      </c>
      <c r="I781" s="0" t="str">
        <f aca="false">IF($C781="","",IFERROR(INDEX('Chart of Accounts'!$B$2:$B$57,MATCH($C781,'Chart of Accounts'!$A$2:$A$57,0)),""))</f>
        <v/>
      </c>
    </row>
    <row r="782" customFormat="false" ht="15" hidden="false" customHeight="false" outlineLevel="0" collapsed="false">
      <c r="A782" s="22"/>
      <c r="B782" s="42"/>
      <c r="C782" s="22"/>
      <c r="D782" s="41"/>
      <c r="E782" s="41"/>
      <c r="F782" s="22"/>
      <c r="G782" s="43" t="str">
        <f aca="false">IF(AND($A782="",$C782="",$D782="",$E782=""),"",IF($A782="","Needs a JE #",IF(ROUND(SUMIF($A$2:$A$1001,$A782,$D$2:$D$1001)-SUMIF($A$2:$A$1001,$A782,$E$2:$E$1001),2)=0,"✓","Out of balance")))</f>
        <v/>
      </c>
      <c r="H782" s="0" t="str">
        <f aca="false">IF($C782="","",IFERROR(INDEX('Chart of Accounts'!$C$2:$C$57,MATCH($C782,'Chart of Accounts'!$A$2:$A$57,0)),""))</f>
        <v/>
      </c>
      <c r="I782" s="0" t="str">
        <f aca="false">IF($C782="","",IFERROR(INDEX('Chart of Accounts'!$B$2:$B$57,MATCH($C782,'Chart of Accounts'!$A$2:$A$57,0)),""))</f>
        <v/>
      </c>
    </row>
    <row r="783" customFormat="false" ht="15" hidden="false" customHeight="false" outlineLevel="0" collapsed="false">
      <c r="A783" s="22"/>
      <c r="B783" s="42"/>
      <c r="C783" s="22"/>
      <c r="D783" s="41"/>
      <c r="E783" s="41"/>
      <c r="F783" s="22"/>
      <c r="G783" s="43" t="str">
        <f aca="false">IF(AND($A783="",$C783="",$D783="",$E783=""),"",IF($A783="","Needs a JE #",IF(ROUND(SUMIF($A$2:$A$1001,$A783,$D$2:$D$1001)-SUMIF($A$2:$A$1001,$A783,$E$2:$E$1001),2)=0,"✓","Out of balance")))</f>
        <v/>
      </c>
      <c r="H783" s="0" t="str">
        <f aca="false">IF($C783="","",IFERROR(INDEX('Chart of Accounts'!$C$2:$C$57,MATCH($C783,'Chart of Accounts'!$A$2:$A$57,0)),""))</f>
        <v/>
      </c>
      <c r="I783" s="0" t="str">
        <f aca="false">IF($C783="","",IFERROR(INDEX('Chart of Accounts'!$B$2:$B$57,MATCH($C783,'Chart of Accounts'!$A$2:$A$57,0)),""))</f>
        <v/>
      </c>
    </row>
    <row r="784" customFormat="false" ht="15" hidden="false" customHeight="false" outlineLevel="0" collapsed="false">
      <c r="A784" s="22"/>
      <c r="B784" s="42"/>
      <c r="C784" s="22"/>
      <c r="D784" s="41"/>
      <c r="E784" s="41"/>
      <c r="F784" s="22"/>
      <c r="G784" s="43" t="str">
        <f aca="false">IF(AND($A784="",$C784="",$D784="",$E784=""),"",IF($A784="","Needs a JE #",IF(ROUND(SUMIF($A$2:$A$1001,$A784,$D$2:$D$1001)-SUMIF($A$2:$A$1001,$A784,$E$2:$E$1001),2)=0,"✓","Out of balance")))</f>
        <v/>
      </c>
      <c r="H784" s="0" t="str">
        <f aca="false">IF($C784="","",IFERROR(INDEX('Chart of Accounts'!$C$2:$C$57,MATCH($C784,'Chart of Accounts'!$A$2:$A$57,0)),""))</f>
        <v/>
      </c>
      <c r="I784" s="0" t="str">
        <f aca="false">IF($C784="","",IFERROR(INDEX('Chart of Accounts'!$B$2:$B$57,MATCH($C784,'Chart of Accounts'!$A$2:$A$57,0)),""))</f>
        <v/>
      </c>
    </row>
    <row r="785" customFormat="false" ht="15" hidden="false" customHeight="false" outlineLevel="0" collapsed="false">
      <c r="A785" s="22"/>
      <c r="B785" s="42"/>
      <c r="C785" s="22"/>
      <c r="D785" s="41"/>
      <c r="E785" s="41"/>
      <c r="F785" s="22"/>
      <c r="G785" s="43" t="str">
        <f aca="false">IF(AND($A785="",$C785="",$D785="",$E785=""),"",IF($A785="","Needs a JE #",IF(ROUND(SUMIF($A$2:$A$1001,$A785,$D$2:$D$1001)-SUMIF($A$2:$A$1001,$A785,$E$2:$E$1001),2)=0,"✓","Out of balance")))</f>
        <v/>
      </c>
      <c r="H785" s="0" t="str">
        <f aca="false">IF($C785="","",IFERROR(INDEX('Chart of Accounts'!$C$2:$C$57,MATCH($C785,'Chart of Accounts'!$A$2:$A$57,0)),""))</f>
        <v/>
      </c>
      <c r="I785" s="0" t="str">
        <f aca="false">IF($C785="","",IFERROR(INDEX('Chart of Accounts'!$B$2:$B$57,MATCH($C785,'Chart of Accounts'!$A$2:$A$57,0)),""))</f>
        <v/>
      </c>
    </row>
    <row r="786" customFormat="false" ht="15" hidden="false" customHeight="false" outlineLevel="0" collapsed="false">
      <c r="A786" s="22"/>
      <c r="B786" s="42"/>
      <c r="C786" s="22"/>
      <c r="D786" s="41"/>
      <c r="E786" s="41"/>
      <c r="F786" s="22"/>
      <c r="G786" s="43" t="str">
        <f aca="false">IF(AND($A786="",$C786="",$D786="",$E786=""),"",IF($A786="","Needs a JE #",IF(ROUND(SUMIF($A$2:$A$1001,$A786,$D$2:$D$1001)-SUMIF($A$2:$A$1001,$A786,$E$2:$E$1001),2)=0,"✓","Out of balance")))</f>
        <v/>
      </c>
      <c r="H786" s="0" t="str">
        <f aca="false">IF($C786="","",IFERROR(INDEX('Chart of Accounts'!$C$2:$C$57,MATCH($C786,'Chart of Accounts'!$A$2:$A$57,0)),""))</f>
        <v/>
      </c>
      <c r="I786" s="0" t="str">
        <f aca="false">IF($C786="","",IFERROR(INDEX('Chart of Accounts'!$B$2:$B$57,MATCH($C786,'Chart of Accounts'!$A$2:$A$57,0)),""))</f>
        <v/>
      </c>
    </row>
    <row r="787" customFormat="false" ht="15" hidden="false" customHeight="false" outlineLevel="0" collapsed="false">
      <c r="A787" s="22"/>
      <c r="B787" s="42"/>
      <c r="C787" s="22"/>
      <c r="D787" s="41"/>
      <c r="E787" s="41"/>
      <c r="F787" s="22"/>
      <c r="G787" s="43" t="str">
        <f aca="false">IF(AND($A787="",$C787="",$D787="",$E787=""),"",IF($A787="","Needs a JE #",IF(ROUND(SUMIF($A$2:$A$1001,$A787,$D$2:$D$1001)-SUMIF($A$2:$A$1001,$A787,$E$2:$E$1001),2)=0,"✓","Out of balance")))</f>
        <v/>
      </c>
      <c r="H787" s="0" t="str">
        <f aca="false">IF($C787="","",IFERROR(INDEX('Chart of Accounts'!$C$2:$C$57,MATCH($C787,'Chart of Accounts'!$A$2:$A$57,0)),""))</f>
        <v/>
      </c>
      <c r="I787" s="0" t="str">
        <f aca="false">IF($C787="","",IFERROR(INDEX('Chart of Accounts'!$B$2:$B$57,MATCH($C787,'Chart of Accounts'!$A$2:$A$57,0)),""))</f>
        <v/>
      </c>
    </row>
    <row r="788" customFormat="false" ht="15" hidden="false" customHeight="false" outlineLevel="0" collapsed="false">
      <c r="A788" s="22"/>
      <c r="B788" s="42"/>
      <c r="C788" s="22"/>
      <c r="D788" s="41"/>
      <c r="E788" s="41"/>
      <c r="F788" s="22"/>
      <c r="G788" s="43" t="str">
        <f aca="false">IF(AND($A788="",$C788="",$D788="",$E788=""),"",IF($A788="","Needs a JE #",IF(ROUND(SUMIF($A$2:$A$1001,$A788,$D$2:$D$1001)-SUMIF($A$2:$A$1001,$A788,$E$2:$E$1001),2)=0,"✓","Out of balance")))</f>
        <v/>
      </c>
      <c r="H788" s="0" t="str">
        <f aca="false">IF($C788="","",IFERROR(INDEX('Chart of Accounts'!$C$2:$C$57,MATCH($C788,'Chart of Accounts'!$A$2:$A$57,0)),""))</f>
        <v/>
      </c>
      <c r="I788" s="0" t="str">
        <f aca="false">IF($C788="","",IFERROR(INDEX('Chart of Accounts'!$B$2:$B$57,MATCH($C788,'Chart of Accounts'!$A$2:$A$57,0)),""))</f>
        <v/>
      </c>
    </row>
    <row r="789" customFormat="false" ht="15" hidden="false" customHeight="false" outlineLevel="0" collapsed="false">
      <c r="A789" s="22"/>
      <c r="B789" s="42"/>
      <c r="C789" s="22"/>
      <c r="D789" s="41"/>
      <c r="E789" s="41"/>
      <c r="F789" s="22"/>
      <c r="G789" s="43" t="str">
        <f aca="false">IF(AND($A789="",$C789="",$D789="",$E789=""),"",IF($A789="","Needs a JE #",IF(ROUND(SUMIF($A$2:$A$1001,$A789,$D$2:$D$1001)-SUMIF($A$2:$A$1001,$A789,$E$2:$E$1001),2)=0,"✓","Out of balance")))</f>
        <v/>
      </c>
      <c r="H789" s="0" t="str">
        <f aca="false">IF($C789="","",IFERROR(INDEX('Chart of Accounts'!$C$2:$C$57,MATCH($C789,'Chart of Accounts'!$A$2:$A$57,0)),""))</f>
        <v/>
      </c>
      <c r="I789" s="0" t="str">
        <f aca="false">IF($C789="","",IFERROR(INDEX('Chart of Accounts'!$B$2:$B$57,MATCH($C789,'Chart of Accounts'!$A$2:$A$57,0)),""))</f>
        <v/>
      </c>
    </row>
    <row r="790" customFormat="false" ht="15" hidden="false" customHeight="false" outlineLevel="0" collapsed="false">
      <c r="A790" s="22"/>
      <c r="B790" s="42"/>
      <c r="C790" s="22"/>
      <c r="D790" s="41"/>
      <c r="E790" s="41"/>
      <c r="F790" s="22"/>
      <c r="G790" s="43" t="str">
        <f aca="false">IF(AND($A790="",$C790="",$D790="",$E790=""),"",IF($A790="","Needs a JE #",IF(ROUND(SUMIF($A$2:$A$1001,$A790,$D$2:$D$1001)-SUMIF($A$2:$A$1001,$A790,$E$2:$E$1001),2)=0,"✓","Out of balance")))</f>
        <v/>
      </c>
      <c r="H790" s="0" t="str">
        <f aca="false">IF($C790="","",IFERROR(INDEX('Chart of Accounts'!$C$2:$C$57,MATCH($C790,'Chart of Accounts'!$A$2:$A$57,0)),""))</f>
        <v/>
      </c>
      <c r="I790" s="0" t="str">
        <f aca="false">IF($C790="","",IFERROR(INDEX('Chart of Accounts'!$B$2:$B$57,MATCH($C790,'Chart of Accounts'!$A$2:$A$57,0)),""))</f>
        <v/>
      </c>
    </row>
    <row r="791" customFormat="false" ht="15" hidden="false" customHeight="false" outlineLevel="0" collapsed="false">
      <c r="A791" s="22"/>
      <c r="B791" s="42"/>
      <c r="C791" s="22"/>
      <c r="D791" s="41"/>
      <c r="E791" s="41"/>
      <c r="F791" s="22"/>
      <c r="G791" s="43" t="str">
        <f aca="false">IF(AND($A791="",$C791="",$D791="",$E791=""),"",IF($A791="","Needs a JE #",IF(ROUND(SUMIF($A$2:$A$1001,$A791,$D$2:$D$1001)-SUMIF($A$2:$A$1001,$A791,$E$2:$E$1001),2)=0,"✓","Out of balance")))</f>
        <v/>
      </c>
      <c r="H791" s="0" t="str">
        <f aca="false">IF($C791="","",IFERROR(INDEX('Chart of Accounts'!$C$2:$C$57,MATCH($C791,'Chart of Accounts'!$A$2:$A$57,0)),""))</f>
        <v/>
      </c>
      <c r="I791" s="0" t="str">
        <f aca="false">IF($C791="","",IFERROR(INDEX('Chart of Accounts'!$B$2:$B$57,MATCH($C791,'Chart of Accounts'!$A$2:$A$57,0)),""))</f>
        <v/>
      </c>
    </row>
    <row r="792" customFormat="false" ht="15" hidden="false" customHeight="false" outlineLevel="0" collapsed="false">
      <c r="A792" s="22"/>
      <c r="B792" s="42"/>
      <c r="C792" s="22"/>
      <c r="D792" s="41"/>
      <c r="E792" s="41"/>
      <c r="F792" s="22"/>
      <c r="G792" s="43" t="str">
        <f aca="false">IF(AND($A792="",$C792="",$D792="",$E792=""),"",IF($A792="","Needs a JE #",IF(ROUND(SUMIF($A$2:$A$1001,$A792,$D$2:$D$1001)-SUMIF($A$2:$A$1001,$A792,$E$2:$E$1001),2)=0,"✓","Out of balance")))</f>
        <v/>
      </c>
      <c r="H792" s="0" t="str">
        <f aca="false">IF($C792="","",IFERROR(INDEX('Chart of Accounts'!$C$2:$C$57,MATCH($C792,'Chart of Accounts'!$A$2:$A$57,0)),""))</f>
        <v/>
      </c>
      <c r="I792" s="0" t="str">
        <f aca="false">IF($C792="","",IFERROR(INDEX('Chart of Accounts'!$B$2:$B$57,MATCH($C792,'Chart of Accounts'!$A$2:$A$57,0)),""))</f>
        <v/>
      </c>
    </row>
    <row r="793" customFormat="false" ht="15" hidden="false" customHeight="false" outlineLevel="0" collapsed="false">
      <c r="A793" s="22"/>
      <c r="B793" s="42"/>
      <c r="C793" s="22"/>
      <c r="D793" s="41"/>
      <c r="E793" s="41"/>
      <c r="F793" s="22"/>
      <c r="G793" s="43" t="str">
        <f aca="false">IF(AND($A793="",$C793="",$D793="",$E793=""),"",IF($A793="","Needs a JE #",IF(ROUND(SUMIF($A$2:$A$1001,$A793,$D$2:$D$1001)-SUMIF($A$2:$A$1001,$A793,$E$2:$E$1001),2)=0,"✓","Out of balance")))</f>
        <v/>
      </c>
      <c r="H793" s="0" t="str">
        <f aca="false">IF($C793="","",IFERROR(INDEX('Chart of Accounts'!$C$2:$C$57,MATCH($C793,'Chart of Accounts'!$A$2:$A$57,0)),""))</f>
        <v/>
      </c>
      <c r="I793" s="0" t="str">
        <f aca="false">IF($C793="","",IFERROR(INDEX('Chart of Accounts'!$B$2:$B$57,MATCH($C793,'Chart of Accounts'!$A$2:$A$57,0)),""))</f>
        <v/>
      </c>
    </row>
    <row r="794" customFormat="false" ht="15" hidden="false" customHeight="false" outlineLevel="0" collapsed="false">
      <c r="A794" s="22"/>
      <c r="B794" s="42"/>
      <c r="C794" s="22"/>
      <c r="D794" s="41"/>
      <c r="E794" s="41"/>
      <c r="F794" s="22"/>
      <c r="G794" s="43" t="str">
        <f aca="false">IF(AND($A794="",$C794="",$D794="",$E794=""),"",IF($A794="","Needs a JE #",IF(ROUND(SUMIF($A$2:$A$1001,$A794,$D$2:$D$1001)-SUMIF($A$2:$A$1001,$A794,$E$2:$E$1001),2)=0,"✓","Out of balance")))</f>
        <v/>
      </c>
      <c r="H794" s="0" t="str">
        <f aca="false">IF($C794="","",IFERROR(INDEX('Chart of Accounts'!$C$2:$C$57,MATCH($C794,'Chart of Accounts'!$A$2:$A$57,0)),""))</f>
        <v/>
      </c>
      <c r="I794" s="0" t="str">
        <f aca="false">IF($C794="","",IFERROR(INDEX('Chart of Accounts'!$B$2:$B$57,MATCH($C794,'Chart of Accounts'!$A$2:$A$57,0)),""))</f>
        <v/>
      </c>
    </row>
    <row r="795" customFormat="false" ht="15" hidden="false" customHeight="false" outlineLevel="0" collapsed="false">
      <c r="A795" s="22"/>
      <c r="B795" s="42"/>
      <c r="C795" s="22"/>
      <c r="D795" s="41"/>
      <c r="E795" s="41"/>
      <c r="F795" s="22"/>
      <c r="G795" s="43" t="str">
        <f aca="false">IF(AND($A795="",$C795="",$D795="",$E795=""),"",IF($A795="","Needs a JE #",IF(ROUND(SUMIF($A$2:$A$1001,$A795,$D$2:$D$1001)-SUMIF($A$2:$A$1001,$A795,$E$2:$E$1001),2)=0,"✓","Out of balance")))</f>
        <v/>
      </c>
      <c r="H795" s="0" t="str">
        <f aca="false">IF($C795="","",IFERROR(INDEX('Chart of Accounts'!$C$2:$C$57,MATCH($C795,'Chart of Accounts'!$A$2:$A$57,0)),""))</f>
        <v/>
      </c>
      <c r="I795" s="0" t="str">
        <f aca="false">IF($C795="","",IFERROR(INDEX('Chart of Accounts'!$B$2:$B$57,MATCH($C795,'Chart of Accounts'!$A$2:$A$57,0)),""))</f>
        <v/>
      </c>
    </row>
    <row r="796" customFormat="false" ht="15" hidden="false" customHeight="false" outlineLevel="0" collapsed="false">
      <c r="A796" s="22"/>
      <c r="B796" s="42"/>
      <c r="C796" s="22"/>
      <c r="D796" s="41"/>
      <c r="E796" s="41"/>
      <c r="F796" s="22"/>
      <c r="G796" s="43" t="str">
        <f aca="false">IF(AND($A796="",$C796="",$D796="",$E796=""),"",IF($A796="","Needs a JE #",IF(ROUND(SUMIF($A$2:$A$1001,$A796,$D$2:$D$1001)-SUMIF($A$2:$A$1001,$A796,$E$2:$E$1001),2)=0,"✓","Out of balance")))</f>
        <v/>
      </c>
      <c r="H796" s="0" t="str">
        <f aca="false">IF($C796="","",IFERROR(INDEX('Chart of Accounts'!$C$2:$C$57,MATCH($C796,'Chart of Accounts'!$A$2:$A$57,0)),""))</f>
        <v/>
      </c>
      <c r="I796" s="0" t="str">
        <f aca="false">IF($C796="","",IFERROR(INDEX('Chart of Accounts'!$B$2:$B$57,MATCH($C796,'Chart of Accounts'!$A$2:$A$57,0)),""))</f>
        <v/>
      </c>
    </row>
    <row r="797" customFormat="false" ht="15" hidden="false" customHeight="false" outlineLevel="0" collapsed="false">
      <c r="A797" s="22"/>
      <c r="B797" s="42"/>
      <c r="C797" s="22"/>
      <c r="D797" s="41"/>
      <c r="E797" s="41"/>
      <c r="F797" s="22"/>
      <c r="G797" s="43" t="str">
        <f aca="false">IF(AND($A797="",$C797="",$D797="",$E797=""),"",IF($A797="","Needs a JE #",IF(ROUND(SUMIF($A$2:$A$1001,$A797,$D$2:$D$1001)-SUMIF($A$2:$A$1001,$A797,$E$2:$E$1001),2)=0,"✓","Out of balance")))</f>
        <v/>
      </c>
      <c r="H797" s="0" t="str">
        <f aca="false">IF($C797="","",IFERROR(INDEX('Chart of Accounts'!$C$2:$C$57,MATCH($C797,'Chart of Accounts'!$A$2:$A$57,0)),""))</f>
        <v/>
      </c>
      <c r="I797" s="0" t="str">
        <f aca="false">IF($C797="","",IFERROR(INDEX('Chart of Accounts'!$B$2:$B$57,MATCH($C797,'Chart of Accounts'!$A$2:$A$57,0)),""))</f>
        <v/>
      </c>
    </row>
    <row r="798" customFormat="false" ht="15" hidden="false" customHeight="false" outlineLevel="0" collapsed="false">
      <c r="A798" s="22"/>
      <c r="B798" s="42"/>
      <c r="C798" s="22"/>
      <c r="D798" s="41"/>
      <c r="E798" s="41"/>
      <c r="F798" s="22"/>
      <c r="G798" s="43" t="str">
        <f aca="false">IF(AND($A798="",$C798="",$D798="",$E798=""),"",IF($A798="","Needs a JE #",IF(ROUND(SUMIF($A$2:$A$1001,$A798,$D$2:$D$1001)-SUMIF($A$2:$A$1001,$A798,$E$2:$E$1001),2)=0,"✓","Out of balance")))</f>
        <v/>
      </c>
      <c r="H798" s="0" t="str">
        <f aca="false">IF($C798="","",IFERROR(INDEX('Chart of Accounts'!$C$2:$C$57,MATCH($C798,'Chart of Accounts'!$A$2:$A$57,0)),""))</f>
        <v/>
      </c>
      <c r="I798" s="0" t="str">
        <f aca="false">IF($C798="","",IFERROR(INDEX('Chart of Accounts'!$B$2:$B$57,MATCH($C798,'Chart of Accounts'!$A$2:$A$57,0)),""))</f>
        <v/>
      </c>
    </row>
    <row r="799" customFormat="false" ht="15" hidden="false" customHeight="false" outlineLevel="0" collapsed="false">
      <c r="A799" s="22"/>
      <c r="B799" s="42"/>
      <c r="C799" s="22"/>
      <c r="D799" s="41"/>
      <c r="E799" s="41"/>
      <c r="F799" s="22"/>
      <c r="G799" s="43" t="str">
        <f aca="false">IF(AND($A799="",$C799="",$D799="",$E799=""),"",IF($A799="","Needs a JE #",IF(ROUND(SUMIF($A$2:$A$1001,$A799,$D$2:$D$1001)-SUMIF($A$2:$A$1001,$A799,$E$2:$E$1001),2)=0,"✓","Out of balance")))</f>
        <v/>
      </c>
      <c r="H799" s="0" t="str">
        <f aca="false">IF($C799="","",IFERROR(INDEX('Chart of Accounts'!$C$2:$C$57,MATCH($C799,'Chart of Accounts'!$A$2:$A$57,0)),""))</f>
        <v/>
      </c>
      <c r="I799" s="0" t="str">
        <f aca="false">IF($C799="","",IFERROR(INDEX('Chart of Accounts'!$B$2:$B$57,MATCH($C799,'Chart of Accounts'!$A$2:$A$57,0)),""))</f>
        <v/>
      </c>
    </row>
    <row r="800" customFormat="false" ht="15" hidden="false" customHeight="false" outlineLevel="0" collapsed="false">
      <c r="A800" s="22"/>
      <c r="B800" s="42"/>
      <c r="C800" s="22"/>
      <c r="D800" s="41"/>
      <c r="E800" s="41"/>
      <c r="F800" s="22"/>
      <c r="G800" s="43" t="str">
        <f aca="false">IF(AND($A800="",$C800="",$D800="",$E800=""),"",IF($A800="","Needs a JE #",IF(ROUND(SUMIF($A$2:$A$1001,$A800,$D$2:$D$1001)-SUMIF($A$2:$A$1001,$A800,$E$2:$E$1001),2)=0,"✓","Out of balance")))</f>
        <v/>
      </c>
      <c r="H800" s="0" t="str">
        <f aca="false">IF($C800="","",IFERROR(INDEX('Chart of Accounts'!$C$2:$C$57,MATCH($C800,'Chart of Accounts'!$A$2:$A$57,0)),""))</f>
        <v/>
      </c>
      <c r="I800" s="0" t="str">
        <f aca="false">IF($C800="","",IFERROR(INDEX('Chart of Accounts'!$B$2:$B$57,MATCH($C800,'Chart of Accounts'!$A$2:$A$57,0)),""))</f>
        <v/>
      </c>
    </row>
    <row r="801" customFormat="false" ht="15" hidden="false" customHeight="false" outlineLevel="0" collapsed="false">
      <c r="A801" s="22"/>
      <c r="B801" s="42"/>
      <c r="C801" s="22"/>
      <c r="D801" s="41"/>
      <c r="E801" s="41"/>
      <c r="F801" s="22"/>
      <c r="G801" s="43" t="str">
        <f aca="false">IF(AND($A801="",$C801="",$D801="",$E801=""),"",IF($A801="","Needs a JE #",IF(ROUND(SUMIF($A$2:$A$1001,$A801,$D$2:$D$1001)-SUMIF($A$2:$A$1001,$A801,$E$2:$E$1001),2)=0,"✓","Out of balance")))</f>
        <v/>
      </c>
      <c r="H801" s="0" t="str">
        <f aca="false">IF($C801="","",IFERROR(INDEX('Chart of Accounts'!$C$2:$C$57,MATCH($C801,'Chart of Accounts'!$A$2:$A$57,0)),""))</f>
        <v/>
      </c>
      <c r="I801" s="0" t="str">
        <f aca="false">IF($C801="","",IFERROR(INDEX('Chart of Accounts'!$B$2:$B$57,MATCH($C801,'Chart of Accounts'!$A$2:$A$57,0)),""))</f>
        <v/>
      </c>
    </row>
    <row r="802" customFormat="false" ht="15" hidden="false" customHeight="false" outlineLevel="0" collapsed="false">
      <c r="A802" s="22"/>
      <c r="B802" s="42"/>
      <c r="C802" s="22"/>
      <c r="D802" s="41"/>
      <c r="E802" s="41"/>
      <c r="F802" s="22"/>
      <c r="G802" s="43" t="str">
        <f aca="false">IF(AND($A802="",$C802="",$D802="",$E802=""),"",IF($A802="","Needs a JE #",IF(ROUND(SUMIF($A$2:$A$1001,$A802,$D$2:$D$1001)-SUMIF($A$2:$A$1001,$A802,$E$2:$E$1001),2)=0,"✓","Out of balance")))</f>
        <v/>
      </c>
      <c r="H802" s="0" t="str">
        <f aca="false">IF($C802="","",IFERROR(INDEX('Chart of Accounts'!$C$2:$C$57,MATCH($C802,'Chart of Accounts'!$A$2:$A$57,0)),""))</f>
        <v/>
      </c>
      <c r="I802" s="0" t="str">
        <f aca="false">IF($C802="","",IFERROR(INDEX('Chart of Accounts'!$B$2:$B$57,MATCH($C802,'Chart of Accounts'!$A$2:$A$57,0)),""))</f>
        <v/>
      </c>
    </row>
    <row r="803" customFormat="false" ht="15" hidden="false" customHeight="false" outlineLevel="0" collapsed="false">
      <c r="A803" s="22"/>
      <c r="B803" s="42"/>
      <c r="C803" s="22"/>
      <c r="D803" s="41"/>
      <c r="E803" s="41"/>
      <c r="F803" s="22"/>
      <c r="G803" s="43" t="str">
        <f aca="false">IF(AND($A803="",$C803="",$D803="",$E803=""),"",IF($A803="","Needs a JE #",IF(ROUND(SUMIF($A$2:$A$1001,$A803,$D$2:$D$1001)-SUMIF($A$2:$A$1001,$A803,$E$2:$E$1001),2)=0,"✓","Out of balance")))</f>
        <v/>
      </c>
      <c r="H803" s="0" t="str">
        <f aca="false">IF($C803="","",IFERROR(INDEX('Chart of Accounts'!$C$2:$C$57,MATCH($C803,'Chart of Accounts'!$A$2:$A$57,0)),""))</f>
        <v/>
      </c>
      <c r="I803" s="0" t="str">
        <f aca="false">IF($C803="","",IFERROR(INDEX('Chart of Accounts'!$B$2:$B$57,MATCH($C803,'Chart of Accounts'!$A$2:$A$57,0)),""))</f>
        <v/>
      </c>
    </row>
    <row r="804" customFormat="false" ht="15" hidden="false" customHeight="false" outlineLevel="0" collapsed="false">
      <c r="A804" s="22"/>
      <c r="B804" s="42"/>
      <c r="C804" s="22"/>
      <c r="D804" s="41"/>
      <c r="E804" s="41"/>
      <c r="F804" s="22"/>
      <c r="G804" s="43" t="str">
        <f aca="false">IF(AND($A804="",$C804="",$D804="",$E804=""),"",IF($A804="","Needs a JE #",IF(ROUND(SUMIF($A$2:$A$1001,$A804,$D$2:$D$1001)-SUMIF($A$2:$A$1001,$A804,$E$2:$E$1001),2)=0,"✓","Out of balance")))</f>
        <v/>
      </c>
      <c r="H804" s="0" t="str">
        <f aca="false">IF($C804="","",IFERROR(INDEX('Chart of Accounts'!$C$2:$C$57,MATCH($C804,'Chart of Accounts'!$A$2:$A$57,0)),""))</f>
        <v/>
      </c>
      <c r="I804" s="0" t="str">
        <f aca="false">IF($C804="","",IFERROR(INDEX('Chart of Accounts'!$B$2:$B$57,MATCH($C804,'Chart of Accounts'!$A$2:$A$57,0)),""))</f>
        <v/>
      </c>
    </row>
    <row r="805" customFormat="false" ht="15" hidden="false" customHeight="false" outlineLevel="0" collapsed="false">
      <c r="A805" s="22"/>
      <c r="B805" s="42"/>
      <c r="C805" s="22"/>
      <c r="D805" s="41"/>
      <c r="E805" s="41"/>
      <c r="F805" s="22"/>
      <c r="G805" s="43" t="str">
        <f aca="false">IF(AND($A805="",$C805="",$D805="",$E805=""),"",IF($A805="","Needs a JE #",IF(ROUND(SUMIF($A$2:$A$1001,$A805,$D$2:$D$1001)-SUMIF($A$2:$A$1001,$A805,$E$2:$E$1001),2)=0,"✓","Out of balance")))</f>
        <v/>
      </c>
      <c r="H805" s="0" t="str">
        <f aca="false">IF($C805="","",IFERROR(INDEX('Chart of Accounts'!$C$2:$C$57,MATCH($C805,'Chart of Accounts'!$A$2:$A$57,0)),""))</f>
        <v/>
      </c>
      <c r="I805" s="0" t="str">
        <f aca="false">IF($C805="","",IFERROR(INDEX('Chart of Accounts'!$B$2:$B$57,MATCH($C805,'Chart of Accounts'!$A$2:$A$57,0)),""))</f>
        <v/>
      </c>
    </row>
    <row r="806" customFormat="false" ht="15" hidden="false" customHeight="false" outlineLevel="0" collapsed="false">
      <c r="A806" s="22"/>
      <c r="B806" s="42"/>
      <c r="C806" s="22"/>
      <c r="D806" s="41"/>
      <c r="E806" s="41"/>
      <c r="F806" s="22"/>
      <c r="G806" s="43" t="str">
        <f aca="false">IF(AND($A806="",$C806="",$D806="",$E806=""),"",IF($A806="","Needs a JE #",IF(ROUND(SUMIF($A$2:$A$1001,$A806,$D$2:$D$1001)-SUMIF($A$2:$A$1001,$A806,$E$2:$E$1001),2)=0,"✓","Out of balance")))</f>
        <v/>
      </c>
      <c r="H806" s="0" t="str">
        <f aca="false">IF($C806="","",IFERROR(INDEX('Chart of Accounts'!$C$2:$C$57,MATCH($C806,'Chart of Accounts'!$A$2:$A$57,0)),""))</f>
        <v/>
      </c>
      <c r="I806" s="0" t="str">
        <f aca="false">IF($C806="","",IFERROR(INDEX('Chart of Accounts'!$B$2:$B$57,MATCH($C806,'Chart of Accounts'!$A$2:$A$57,0)),""))</f>
        <v/>
      </c>
    </row>
    <row r="807" customFormat="false" ht="15" hidden="false" customHeight="false" outlineLevel="0" collapsed="false">
      <c r="A807" s="22"/>
      <c r="B807" s="42"/>
      <c r="C807" s="22"/>
      <c r="D807" s="41"/>
      <c r="E807" s="41"/>
      <c r="F807" s="22"/>
      <c r="G807" s="43" t="str">
        <f aca="false">IF(AND($A807="",$C807="",$D807="",$E807=""),"",IF($A807="","Needs a JE #",IF(ROUND(SUMIF($A$2:$A$1001,$A807,$D$2:$D$1001)-SUMIF($A$2:$A$1001,$A807,$E$2:$E$1001),2)=0,"✓","Out of balance")))</f>
        <v/>
      </c>
      <c r="H807" s="0" t="str">
        <f aca="false">IF($C807="","",IFERROR(INDEX('Chart of Accounts'!$C$2:$C$57,MATCH($C807,'Chart of Accounts'!$A$2:$A$57,0)),""))</f>
        <v/>
      </c>
      <c r="I807" s="0" t="str">
        <f aca="false">IF($C807="","",IFERROR(INDEX('Chart of Accounts'!$B$2:$B$57,MATCH($C807,'Chart of Accounts'!$A$2:$A$57,0)),""))</f>
        <v/>
      </c>
    </row>
    <row r="808" customFormat="false" ht="15" hidden="false" customHeight="false" outlineLevel="0" collapsed="false">
      <c r="A808" s="22"/>
      <c r="B808" s="42"/>
      <c r="C808" s="22"/>
      <c r="D808" s="41"/>
      <c r="E808" s="41"/>
      <c r="F808" s="22"/>
      <c r="G808" s="43" t="str">
        <f aca="false">IF(AND($A808="",$C808="",$D808="",$E808=""),"",IF($A808="","Needs a JE #",IF(ROUND(SUMIF($A$2:$A$1001,$A808,$D$2:$D$1001)-SUMIF($A$2:$A$1001,$A808,$E$2:$E$1001),2)=0,"✓","Out of balance")))</f>
        <v/>
      </c>
      <c r="H808" s="0" t="str">
        <f aca="false">IF($C808="","",IFERROR(INDEX('Chart of Accounts'!$C$2:$C$57,MATCH($C808,'Chart of Accounts'!$A$2:$A$57,0)),""))</f>
        <v/>
      </c>
      <c r="I808" s="0" t="str">
        <f aca="false">IF($C808="","",IFERROR(INDEX('Chart of Accounts'!$B$2:$B$57,MATCH($C808,'Chart of Accounts'!$A$2:$A$57,0)),""))</f>
        <v/>
      </c>
    </row>
    <row r="809" customFormat="false" ht="15" hidden="false" customHeight="false" outlineLevel="0" collapsed="false">
      <c r="A809" s="22"/>
      <c r="B809" s="42"/>
      <c r="C809" s="22"/>
      <c r="D809" s="41"/>
      <c r="E809" s="41"/>
      <c r="F809" s="22"/>
      <c r="G809" s="43" t="str">
        <f aca="false">IF(AND($A809="",$C809="",$D809="",$E809=""),"",IF($A809="","Needs a JE #",IF(ROUND(SUMIF($A$2:$A$1001,$A809,$D$2:$D$1001)-SUMIF($A$2:$A$1001,$A809,$E$2:$E$1001),2)=0,"✓","Out of balance")))</f>
        <v/>
      </c>
      <c r="H809" s="0" t="str">
        <f aca="false">IF($C809="","",IFERROR(INDEX('Chart of Accounts'!$C$2:$C$57,MATCH($C809,'Chart of Accounts'!$A$2:$A$57,0)),""))</f>
        <v/>
      </c>
      <c r="I809" s="0" t="str">
        <f aca="false">IF($C809="","",IFERROR(INDEX('Chart of Accounts'!$B$2:$B$57,MATCH($C809,'Chart of Accounts'!$A$2:$A$57,0)),""))</f>
        <v/>
      </c>
    </row>
    <row r="810" customFormat="false" ht="15" hidden="false" customHeight="false" outlineLevel="0" collapsed="false">
      <c r="A810" s="22"/>
      <c r="B810" s="42"/>
      <c r="C810" s="22"/>
      <c r="D810" s="41"/>
      <c r="E810" s="41"/>
      <c r="F810" s="22"/>
      <c r="G810" s="43" t="str">
        <f aca="false">IF(AND($A810="",$C810="",$D810="",$E810=""),"",IF($A810="","Needs a JE #",IF(ROUND(SUMIF($A$2:$A$1001,$A810,$D$2:$D$1001)-SUMIF($A$2:$A$1001,$A810,$E$2:$E$1001),2)=0,"✓","Out of balance")))</f>
        <v/>
      </c>
      <c r="H810" s="0" t="str">
        <f aca="false">IF($C810="","",IFERROR(INDEX('Chart of Accounts'!$C$2:$C$57,MATCH($C810,'Chart of Accounts'!$A$2:$A$57,0)),""))</f>
        <v/>
      </c>
      <c r="I810" s="0" t="str">
        <f aca="false">IF($C810="","",IFERROR(INDEX('Chart of Accounts'!$B$2:$B$57,MATCH($C810,'Chart of Accounts'!$A$2:$A$57,0)),""))</f>
        <v/>
      </c>
    </row>
    <row r="811" customFormat="false" ht="15" hidden="false" customHeight="false" outlineLevel="0" collapsed="false">
      <c r="A811" s="22"/>
      <c r="B811" s="42"/>
      <c r="C811" s="22"/>
      <c r="D811" s="41"/>
      <c r="E811" s="41"/>
      <c r="F811" s="22"/>
      <c r="G811" s="43" t="str">
        <f aca="false">IF(AND($A811="",$C811="",$D811="",$E811=""),"",IF($A811="","Needs a JE #",IF(ROUND(SUMIF($A$2:$A$1001,$A811,$D$2:$D$1001)-SUMIF($A$2:$A$1001,$A811,$E$2:$E$1001),2)=0,"✓","Out of balance")))</f>
        <v/>
      </c>
      <c r="H811" s="0" t="str">
        <f aca="false">IF($C811="","",IFERROR(INDEX('Chart of Accounts'!$C$2:$C$57,MATCH($C811,'Chart of Accounts'!$A$2:$A$57,0)),""))</f>
        <v/>
      </c>
      <c r="I811" s="0" t="str">
        <f aca="false">IF($C811="","",IFERROR(INDEX('Chart of Accounts'!$B$2:$B$57,MATCH($C811,'Chart of Accounts'!$A$2:$A$57,0)),""))</f>
        <v/>
      </c>
    </row>
    <row r="812" customFormat="false" ht="15" hidden="false" customHeight="false" outlineLevel="0" collapsed="false">
      <c r="A812" s="22"/>
      <c r="B812" s="42"/>
      <c r="C812" s="22"/>
      <c r="D812" s="41"/>
      <c r="E812" s="41"/>
      <c r="F812" s="22"/>
      <c r="G812" s="43" t="str">
        <f aca="false">IF(AND($A812="",$C812="",$D812="",$E812=""),"",IF($A812="","Needs a JE #",IF(ROUND(SUMIF($A$2:$A$1001,$A812,$D$2:$D$1001)-SUMIF($A$2:$A$1001,$A812,$E$2:$E$1001),2)=0,"✓","Out of balance")))</f>
        <v/>
      </c>
      <c r="H812" s="0" t="str">
        <f aca="false">IF($C812="","",IFERROR(INDEX('Chart of Accounts'!$C$2:$C$57,MATCH($C812,'Chart of Accounts'!$A$2:$A$57,0)),""))</f>
        <v/>
      </c>
      <c r="I812" s="0" t="str">
        <f aca="false">IF($C812="","",IFERROR(INDEX('Chart of Accounts'!$B$2:$B$57,MATCH($C812,'Chart of Accounts'!$A$2:$A$57,0)),""))</f>
        <v/>
      </c>
    </row>
    <row r="813" customFormat="false" ht="15" hidden="false" customHeight="false" outlineLevel="0" collapsed="false">
      <c r="A813" s="22"/>
      <c r="B813" s="42"/>
      <c r="C813" s="22"/>
      <c r="D813" s="41"/>
      <c r="E813" s="41"/>
      <c r="F813" s="22"/>
      <c r="G813" s="43" t="str">
        <f aca="false">IF(AND($A813="",$C813="",$D813="",$E813=""),"",IF($A813="","Needs a JE #",IF(ROUND(SUMIF($A$2:$A$1001,$A813,$D$2:$D$1001)-SUMIF($A$2:$A$1001,$A813,$E$2:$E$1001),2)=0,"✓","Out of balance")))</f>
        <v/>
      </c>
      <c r="H813" s="0" t="str">
        <f aca="false">IF($C813="","",IFERROR(INDEX('Chart of Accounts'!$C$2:$C$57,MATCH($C813,'Chart of Accounts'!$A$2:$A$57,0)),""))</f>
        <v/>
      </c>
      <c r="I813" s="0" t="str">
        <f aca="false">IF($C813="","",IFERROR(INDEX('Chart of Accounts'!$B$2:$B$57,MATCH($C813,'Chart of Accounts'!$A$2:$A$57,0)),""))</f>
        <v/>
      </c>
    </row>
    <row r="814" customFormat="false" ht="15" hidden="false" customHeight="false" outlineLevel="0" collapsed="false">
      <c r="A814" s="22"/>
      <c r="B814" s="42"/>
      <c r="C814" s="22"/>
      <c r="D814" s="41"/>
      <c r="E814" s="41"/>
      <c r="F814" s="22"/>
      <c r="G814" s="43" t="str">
        <f aca="false">IF(AND($A814="",$C814="",$D814="",$E814=""),"",IF($A814="","Needs a JE #",IF(ROUND(SUMIF($A$2:$A$1001,$A814,$D$2:$D$1001)-SUMIF($A$2:$A$1001,$A814,$E$2:$E$1001),2)=0,"✓","Out of balance")))</f>
        <v/>
      </c>
      <c r="H814" s="0" t="str">
        <f aca="false">IF($C814="","",IFERROR(INDEX('Chart of Accounts'!$C$2:$C$57,MATCH($C814,'Chart of Accounts'!$A$2:$A$57,0)),""))</f>
        <v/>
      </c>
      <c r="I814" s="0" t="str">
        <f aca="false">IF($C814="","",IFERROR(INDEX('Chart of Accounts'!$B$2:$B$57,MATCH($C814,'Chart of Accounts'!$A$2:$A$57,0)),""))</f>
        <v/>
      </c>
    </row>
    <row r="815" customFormat="false" ht="15" hidden="false" customHeight="false" outlineLevel="0" collapsed="false">
      <c r="A815" s="22"/>
      <c r="B815" s="42"/>
      <c r="C815" s="22"/>
      <c r="D815" s="41"/>
      <c r="E815" s="41"/>
      <c r="F815" s="22"/>
      <c r="G815" s="43" t="str">
        <f aca="false">IF(AND($A815="",$C815="",$D815="",$E815=""),"",IF($A815="","Needs a JE #",IF(ROUND(SUMIF($A$2:$A$1001,$A815,$D$2:$D$1001)-SUMIF($A$2:$A$1001,$A815,$E$2:$E$1001),2)=0,"✓","Out of balance")))</f>
        <v/>
      </c>
      <c r="H815" s="0" t="str">
        <f aca="false">IF($C815="","",IFERROR(INDEX('Chart of Accounts'!$C$2:$C$57,MATCH($C815,'Chart of Accounts'!$A$2:$A$57,0)),""))</f>
        <v/>
      </c>
      <c r="I815" s="0" t="str">
        <f aca="false">IF($C815="","",IFERROR(INDEX('Chart of Accounts'!$B$2:$B$57,MATCH($C815,'Chart of Accounts'!$A$2:$A$57,0)),""))</f>
        <v/>
      </c>
    </row>
    <row r="816" customFormat="false" ht="15" hidden="false" customHeight="false" outlineLevel="0" collapsed="false">
      <c r="A816" s="22"/>
      <c r="B816" s="42"/>
      <c r="C816" s="22"/>
      <c r="D816" s="41"/>
      <c r="E816" s="41"/>
      <c r="F816" s="22"/>
      <c r="G816" s="43" t="str">
        <f aca="false">IF(AND($A816="",$C816="",$D816="",$E816=""),"",IF($A816="","Needs a JE #",IF(ROUND(SUMIF($A$2:$A$1001,$A816,$D$2:$D$1001)-SUMIF($A$2:$A$1001,$A816,$E$2:$E$1001),2)=0,"✓","Out of balance")))</f>
        <v/>
      </c>
      <c r="H816" s="0" t="str">
        <f aca="false">IF($C816="","",IFERROR(INDEX('Chart of Accounts'!$C$2:$C$57,MATCH($C816,'Chart of Accounts'!$A$2:$A$57,0)),""))</f>
        <v/>
      </c>
      <c r="I816" s="0" t="str">
        <f aca="false">IF($C816="","",IFERROR(INDEX('Chart of Accounts'!$B$2:$B$57,MATCH($C816,'Chart of Accounts'!$A$2:$A$57,0)),""))</f>
        <v/>
      </c>
    </row>
    <row r="817" customFormat="false" ht="15" hidden="false" customHeight="false" outlineLevel="0" collapsed="false">
      <c r="A817" s="22"/>
      <c r="B817" s="42"/>
      <c r="C817" s="22"/>
      <c r="D817" s="41"/>
      <c r="E817" s="41"/>
      <c r="F817" s="22"/>
      <c r="G817" s="43" t="str">
        <f aca="false">IF(AND($A817="",$C817="",$D817="",$E817=""),"",IF($A817="","Needs a JE #",IF(ROUND(SUMIF($A$2:$A$1001,$A817,$D$2:$D$1001)-SUMIF($A$2:$A$1001,$A817,$E$2:$E$1001),2)=0,"✓","Out of balance")))</f>
        <v/>
      </c>
      <c r="H817" s="0" t="str">
        <f aca="false">IF($C817="","",IFERROR(INDEX('Chart of Accounts'!$C$2:$C$57,MATCH($C817,'Chart of Accounts'!$A$2:$A$57,0)),""))</f>
        <v/>
      </c>
      <c r="I817" s="0" t="str">
        <f aca="false">IF($C817="","",IFERROR(INDEX('Chart of Accounts'!$B$2:$B$57,MATCH($C817,'Chart of Accounts'!$A$2:$A$57,0)),""))</f>
        <v/>
      </c>
    </row>
    <row r="818" customFormat="false" ht="15" hidden="false" customHeight="false" outlineLevel="0" collapsed="false">
      <c r="A818" s="22"/>
      <c r="B818" s="42"/>
      <c r="C818" s="22"/>
      <c r="D818" s="41"/>
      <c r="E818" s="41"/>
      <c r="F818" s="22"/>
      <c r="G818" s="43" t="str">
        <f aca="false">IF(AND($A818="",$C818="",$D818="",$E818=""),"",IF($A818="","Needs a JE #",IF(ROUND(SUMIF($A$2:$A$1001,$A818,$D$2:$D$1001)-SUMIF($A$2:$A$1001,$A818,$E$2:$E$1001),2)=0,"✓","Out of balance")))</f>
        <v/>
      </c>
      <c r="H818" s="0" t="str">
        <f aca="false">IF($C818="","",IFERROR(INDEX('Chart of Accounts'!$C$2:$C$57,MATCH($C818,'Chart of Accounts'!$A$2:$A$57,0)),""))</f>
        <v/>
      </c>
      <c r="I818" s="0" t="str">
        <f aca="false">IF($C818="","",IFERROR(INDEX('Chart of Accounts'!$B$2:$B$57,MATCH($C818,'Chart of Accounts'!$A$2:$A$57,0)),""))</f>
        <v/>
      </c>
    </row>
    <row r="819" customFormat="false" ht="15" hidden="false" customHeight="false" outlineLevel="0" collapsed="false">
      <c r="A819" s="22"/>
      <c r="B819" s="42"/>
      <c r="C819" s="22"/>
      <c r="D819" s="41"/>
      <c r="E819" s="41"/>
      <c r="F819" s="22"/>
      <c r="G819" s="43" t="str">
        <f aca="false">IF(AND($A819="",$C819="",$D819="",$E819=""),"",IF($A819="","Needs a JE #",IF(ROUND(SUMIF($A$2:$A$1001,$A819,$D$2:$D$1001)-SUMIF($A$2:$A$1001,$A819,$E$2:$E$1001),2)=0,"✓","Out of balance")))</f>
        <v/>
      </c>
      <c r="H819" s="0" t="str">
        <f aca="false">IF($C819="","",IFERROR(INDEX('Chart of Accounts'!$C$2:$C$57,MATCH($C819,'Chart of Accounts'!$A$2:$A$57,0)),""))</f>
        <v/>
      </c>
      <c r="I819" s="0" t="str">
        <f aca="false">IF($C819="","",IFERROR(INDEX('Chart of Accounts'!$B$2:$B$57,MATCH($C819,'Chart of Accounts'!$A$2:$A$57,0)),""))</f>
        <v/>
      </c>
    </row>
    <row r="820" customFormat="false" ht="15" hidden="false" customHeight="false" outlineLevel="0" collapsed="false">
      <c r="A820" s="22"/>
      <c r="B820" s="42"/>
      <c r="C820" s="22"/>
      <c r="D820" s="41"/>
      <c r="E820" s="41"/>
      <c r="F820" s="22"/>
      <c r="G820" s="43" t="str">
        <f aca="false">IF(AND($A820="",$C820="",$D820="",$E820=""),"",IF($A820="","Needs a JE #",IF(ROUND(SUMIF($A$2:$A$1001,$A820,$D$2:$D$1001)-SUMIF($A$2:$A$1001,$A820,$E$2:$E$1001),2)=0,"✓","Out of balance")))</f>
        <v/>
      </c>
      <c r="H820" s="0" t="str">
        <f aca="false">IF($C820="","",IFERROR(INDEX('Chart of Accounts'!$C$2:$C$57,MATCH($C820,'Chart of Accounts'!$A$2:$A$57,0)),""))</f>
        <v/>
      </c>
      <c r="I820" s="0" t="str">
        <f aca="false">IF($C820="","",IFERROR(INDEX('Chart of Accounts'!$B$2:$B$57,MATCH($C820,'Chart of Accounts'!$A$2:$A$57,0)),""))</f>
        <v/>
      </c>
    </row>
    <row r="821" customFormat="false" ht="15" hidden="false" customHeight="false" outlineLevel="0" collapsed="false">
      <c r="A821" s="22"/>
      <c r="B821" s="42"/>
      <c r="C821" s="22"/>
      <c r="D821" s="41"/>
      <c r="E821" s="41"/>
      <c r="F821" s="22"/>
      <c r="G821" s="43" t="str">
        <f aca="false">IF(AND($A821="",$C821="",$D821="",$E821=""),"",IF($A821="","Needs a JE #",IF(ROUND(SUMIF($A$2:$A$1001,$A821,$D$2:$D$1001)-SUMIF($A$2:$A$1001,$A821,$E$2:$E$1001),2)=0,"✓","Out of balance")))</f>
        <v/>
      </c>
      <c r="H821" s="0" t="str">
        <f aca="false">IF($C821="","",IFERROR(INDEX('Chart of Accounts'!$C$2:$C$57,MATCH($C821,'Chart of Accounts'!$A$2:$A$57,0)),""))</f>
        <v/>
      </c>
      <c r="I821" s="0" t="str">
        <f aca="false">IF($C821="","",IFERROR(INDEX('Chart of Accounts'!$B$2:$B$57,MATCH($C821,'Chart of Accounts'!$A$2:$A$57,0)),""))</f>
        <v/>
      </c>
    </row>
    <row r="822" customFormat="false" ht="15" hidden="false" customHeight="false" outlineLevel="0" collapsed="false">
      <c r="A822" s="22"/>
      <c r="B822" s="42"/>
      <c r="C822" s="22"/>
      <c r="D822" s="41"/>
      <c r="E822" s="41"/>
      <c r="F822" s="22"/>
      <c r="G822" s="43" t="str">
        <f aca="false">IF(AND($A822="",$C822="",$D822="",$E822=""),"",IF($A822="","Needs a JE #",IF(ROUND(SUMIF($A$2:$A$1001,$A822,$D$2:$D$1001)-SUMIF($A$2:$A$1001,$A822,$E$2:$E$1001),2)=0,"✓","Out of balance")))</f>
        <v/>
      </c>
      <c r="H822" s="0" t="str">
        <f aca="false">IF($C822="","",IFERROR(INDEX('Chart of Accounts'!$C$2:$C$57,MATCH($C822,'Chart of Accounts'!$A$2:$A$57,0)),""))</f>
        <v/>
      </c>
      <c r="I822" s="0" t="str">
        <f aca="false">IF($C822="","",IFERROR(INDEX('Chart of Accounts'!$B$2:$B$57,MATCH($C822,'Chart of Accounts'!$A$2:$A$57,0)),""))</f>
        <v/>
      </c>
    </row>
    <row r="823" customFormat="false" ht="15" hidden="false" customHeight="false" outlineLevel="0" collapsed="false">
      <c r="A823" s="22"/>
      <c r="B823" s="42"/>
      <c r="C823" s="22"/>
      <c r="D823" s="41"/>
      <c r="E823" s="41"/>
      <c r="F823" s="22"/>
      <c r="G823" s="43" t="str">
        <f aca="false">IF(AND($A823="",$C823="",$D823="",$E823=""),"",IF($A823="","Needs a JE #",IF(ROUND(SUMIF($A$2:$A$1001,$A823,$D$2:$D$1001)-SUMIF($A$2:$A$1001,$A823,$E$2:$E$1001),2)=0,"✓","Out of balance")))</f>
        <v/>
      </c>
      <c r="H823" s="0" t="str">
        <f aca="false">IF($C823="","",IFERROR(INDEX('Chart of Accounts'!$C$2:$C$57,MATCH($C823,'Chart of Accounts'!$A$2:$A$57,0)),""))</f>
        <v/>
      </c>
      <c r="I823" s="0" t="str">
        <f aca="false">IF($C823="","",IFERROR(INDEX('Chart of Accounts'!$B$2:$B$57,MATCH($C823,'Chart of Accounts'!$A$2:$A$57,0)),""))</f>
        <v/>
      </c>
    </row>
    <row r="824" customFormat="false" ht="15" hidden="false" customHeight="false" outlineLevel="0" collapsed="false">
      <c r="A824" s="22"/>
      <c r="B824" s="42"/>
      <c r="C824" s="22"/>
      <c r="D824" s="41"/>
      <c r="E824" s="41"/>
      <c r="F824" s="22"/>
      <c r="G824" s="43" t="str">
        <f aca="false">IF(AND($A824="",$C824="",$D824="",$E824=""),"",IF($A824="","Needs a JE #",IF(ROUND(SUMIF($A$2:$A$1001,$A824,$D$2:$D$1001)-SUMIF($A$2:$A$1001,$A824,$E$2:$E$1001),2)=0,"✓","Out of balance")))</f>
        <v/>
      </c>
      <c r="H824" s="0" t="str">
        <f aca="false">IF($C824="","",IFERROR(INDEX('Chart of Accounts'!$C$2:$C$57,MATCH($C824,'Chart of Accounts'!$A$2:$A$57,0)),""))</f>
        <v/>
      </c>
      <c r="I824" s="0" t="str">
        <f aca="false">IF($C824="","",IFERROR(INDEX('Chart of Accounts'!$B$2:$B$57,MATCH($C824,'Chart of Accounts'!$A$2:$A$57,0)),""))</f>
        <v/>
      </c>
    </row>
    <row r="825" customFormat="false" ht="15" hidden="false" customHeight="false" outlineLevel="0" collapsed="false">
      <c r="A825" s="22"/>
      <c r="B825" s="42"/>
      <c r="C825" s="22"/>
      <c r="D825" s="41"/>
      <c r="E825" s="41"/>
      <c r="F825" s="22"/>
      <c r="G825" s="43" t="str">
        <f aca="false">IF(AND($A825="",$C825="",$D825="",$E825=""),"",IF($A825="","Needs a JE #",IF(ROUND(SUMIF($A$2:$A$1001,$A825,$D$2:$D$1001)-SUMIF($A$2:$A$1001,$A825,$E$2:$E$1001),2)=0,"✓","Out of balance")))</f>
        <v/>
      </c>
      <c r="H825" s="0" t="str">
        <f aca="false">IF($C825="","",IFERROR(INDEX('Chart of Accounts'!$C$2:$C$57,MATCH($C825,'Chart of Accounts'!$A$2:$A$57,0)),""))</f>
        <v/>
      </c>
      <c r="I825" s="0" t="str">
        <f aca="false">IF($C825="","",IFERROR(INDEX('Chart of Accounts'!$B$2:$B$57,MATCH($C825,'Chart of Accounts'!$A$2:$A$57,0)),""))</f>
        <v/>
      </c>
    </row>
    <row r="826" customFormat="false" ht="15" hidden="false" customHeight="false" outlineLevel="0" collapsed="false">
      <c r="A826" s="22"/>
      <c r="B826" s="42"/>
      <c r="C826" s="22"/>
      <c r="D826" s="41"/>
      <c r="E826" s="41"/>
      <c r="F826" s="22"/>
      <c r="G826" s="43" t="str">
        <f aca="false">IF(AND($A826="",$C826="",$D826="",$E826=""),"",IF($A826="","Needs a JE #",IF(ROUND(SUMIF($A$2:$A$1001,$A826,$D$2:$D$1001)-SUMIF($A$2:$A$1001,$A826,$E$2:$E$1001),2)=0,"✓","Out of balance")))</f>
        <v/>
      </c>
      <c r="H826" s="0" t="str">
        <f aca="false">IF($C826="","",IFERROR(INDEX('Chart of Accounts'!$C$2:$C$57,MATCH($C826,'Chart of Accounts'!$A$2:$A$57,0)),""))</f>
        <v/>
      </c>
      <c r="I826" s="0" t="str">
        <f aca="false">IF($C826="","",IFERROR(INDEX('Chart of Accounts'!$B$2:$B$57,MATCH($C826,'Chart of Accounts'!$A$2:$A$57,0)),""))</f>
        <v/>
      </c>
    </row>
    <row r="827" customFormat="false" ht="15" hidden="false" customHeight="false" outlineLevel="0" collapsed="false">
      <c r="A827" s="22"/>
      <c r="B827" s="42"/>
      <c r="C827" s="22"/>
      <c r="D827" s="41"/>
      <c r="E827" s="41"/>
      <c r="F827" s="22"/>
      <c r="G827" s="43" t="str">
        <f aca="false">IF(AND($A827="",$C827="",$D827="",$E827=""),"",IF($A827="","Needs a JE #",IF(ROUND(SUMIF($A$2:$A$1001,$A827,$D$2:$D$1001)-SUMIF($A$2:$A$1001,$A827,$E$2:$E$1001),2)=0,"✓","Out of balance")))</f>
        <v/>
      </c>
      <c r="H827" s="0" t="str">
        <f aca="false">IF($C827="","",IFERROR(INDEX('Chart of Accounts'!$C$2:$C$57,MATCH($C827,'Chart of Accounts'!$A$2:$A$57,0)),""))</f>
        <v/>
      </c>
      <c r="I827" s="0" t="str">
        <f aca="false">IF($C827="","",IFERROR(INDEX('Chart of Accounts'!$B$2:$B$57,MATCH($C827,'Chart of Accounts'!$A$2:$A$57,0)),""))</f>
        <v/>
      </c>
    </row>
    <row r="828" customFormat="false" ht="15" hidden="false" customHeight="false" outlineLevel="0" collapsed="false">
      <c r="A828" s="22"/>
      <c r="B828" s="42"/>
      <c r="C828" s="22"/>
      <c r="D828" s="41"/>
      <c r="E828" s="41"/>
      <c r="F828" s="22"/>
      <c r="G828" s="43" t="str">
        <f aca="false">IF(AND($A828="",$C828="",$D828="",$E828=""),"",IF($A828="","Needs a JE #",IF(ROUND(SUMIF($A$2:$A$1001,$A828,$D$2:$D$1001)-SUMIF($A$2:$A$1001,$A828,$E$2:$E$1001),2)=0,"✓","Out of balance")))</f>
        <v/>
      </c>
      <c r="H828" s="0" t="str">
        <f aca="false">IF($C828="","",IFERROR(INDEX('Chart of Accounts'!$C$2:$C$57,MATCH($C828,'Chart of Accounts'!$A$2:$A$57,0)),""))</f>
        <v/>
      </c>
      <c r="I828" s="0" t="str">
        <f aca="false">IF($C828="","",IFERROR(INDEX('Chart of Accounts'!$B$2:$B$57,MATCH($C828,'Chart of Accounts'!$A$2:$A$57,0)),""))</f>
        <v/>
      </c>
    </row>
    <row r="829" customFormat="false" ht="15" hidden="false" customHeight="false" outlineLevel="0" collapsed="false">
      <c r="A829" s="22"/>
      <c r="B829" s="42"/>
      <c r="C829" s="22"/>
      <c r="D829" s="41"/>
      <c r="E829" s="41"/>
      <c r="F829" s="22"/>
      <c r="G829" s="43" t="str">
        <f aca="false">IF(AND($A829="",$C829="",$D829="",$E829=""),"",IF($A829="","Needs a JE #",IF(ROUND(SUMIF($A$2:$A$1001,$A829,$D$2:$D$1001)-SUMIF($A$2:$A$1001,$A829,$E$2:$E$1001),2)=0,"✓","Out of balance")))</f>
        <v/>
      </c>
      <c r="H829" s="0" t="str">
        <f aca="false">IF($C829="","",IFERROR(INDEX('Chart of Accounts'!$C$2:$C$57,MATCH($C829,'Chart of Accounts'!$A$2:$A$57,0)),""))</f>
        <v/>
      </c>
      <c r="I829" s="0" t="str">
        <f aca="false">IF($C829="","",IFERROR(INDEX('Chart of Accounts'!$B$2:$B$57,MATCH($C829,'Chart of Accounts'!$A$2:$A$57,0)),""))</f>
        <v/>
      </c>
    </row>
    <row r="830" customFormat="false" ht="15" hidden="false" customHeight="false" outlineLevel="0" collapsed="false">
      <c r="A830" s="22"/>
      <c r="B830" s="42"/>
      <c r="C830" s="22"/>
      <c r="D830" s="41"/>
      <c r="E830" s="41"/>
      <c r="F830" s="22"/>
      <c r="G830" s="43" t="str">
        <f aca="false">IF(AND($A830="",$C830="",$D830="",$E830=""),"",IF($A830="","Needs a JE #",IF(ROUND(SUMIF($A$2:$A$1001,$A830,$D$2:$D$1001)-SUMIF($A$2:$A$1001,$A830,$E$2:$E$1001),2)=0,"✓","Out of balance")))</f>
        <v/>
      </c>
      <c r="H830" s="0" t="str">
        <f aca="false">IF($C830="","",IFERROR(INDEX('Chart of Accounts'!$C$2:$C$57,MATCH($C830,'Chart of Accounts'!$A$2:$A$57,0)),""))</f>
        <v/>
      </c>
      <c r="I830" s="0" t="str">
        <f aca="false">IF($C830="","",IFERROR(INDEX('Chart of Accounts'!$B$2:$B$57,MATCH($C830,'Chart of Accounts'!$A$2:$A$57,0)),""))</f>
        <v/>
      </c>
    </row>
    <row r="831" customFormat="false" ht="15" hidden="false" customHeight="false" outlineLevel="0" collapsed="false">
      <c r="A831" s="22"/>
      <c r="B831" s="42"/>
      <c r="C831" s="22"/>
      <c r="D831" s="41"/>
      <c r="E831" s="41"/>
      <c r="F831" s="22"/>
      <c r="G831" s="43" t="str">
        <f aca="false">IF(AND($A831="",$C831="",$D831="",$E831=""),"",IF($A831="","Needs a JE #",IF(ROUND(SUMIF($A$2:$A$1001,$A831,$D$2:$D$1001)-SUMIF($A$2:$A$1001,$A831,$E$2:$E$1001),2)=0,"✓","Out of balance")))</f>
        <v/>
      </c>
      <c r="H831" s="0" t="str">
        <f aca="false">IF($C831="","",IFERROR(INDEX('Chart of Accounts'!$C$2:$C$57,MATCH($C831,'Chart of Accounts'!$A$2:$A$57,0)),""))</f>
        <v/>
      </c>
      <c r="I831" s="0" t="str">
        <f aca="false">IF($C831="","",IFERROR(INDEX('Chart of Accounts'!$B$2:$B$57,MATCH($C831,'Chart of Accounts'!$A$2:$A$57,0)),""))</f>
        <v/>
      </c>
    </row>
    <row r="832" customFormat="false" ht="15" hidden="false" customHeight="false" outlineLevel="0" collapsed="false">
      <c r="A832" s="22"/>
      <c r="B832" s="42"/>
      <c r="C832" s="22"/>
      <c r="D832" s="41"/>
      <c r="E832" s="41"/>
      <c r="F832" s="22"/>
      <c r="G832" s="43" t="str">
        <f aca="false">IF(AND($A832="",$C832="",$D832="",$E832=""),"",IF($A832="","Needs a JE #",IF(ROUND(SUMIF($A$2:$A$1001,$A832,$D$2:$D$1001)-SUMIF($A$2:$A$1001,$A832,$E$2:$E$1001),2)=0,"✓","Out of balance")))</f>
        <v/>
      </c>
      <c r="H832" s="0" t="str">
        <f aca="false">IF($C832="","",IFERROR(INDEX('Chart of Accounts'!$C$2:$C$57,MATCH($C832,'Chart of Accounts'!$A$2:$A$57,0)),""))</f>
        <v/>
      </c>
      <c r="I832" s="0" t="str">
        <f aca="false">IF($C832="","",IFERROR(INDEX('Chart of Accounts'!$B$2:$B$57,MATCH($C832,'Chart of Accounts'!$A$2:$A$57,0)),""))</f>
        <v/>
      </c>
    </row>
    <row r="833" customFormat="false" ht="15" hidden="false" customHeight="false" outlineLevel="0" collapsed="false">
      <c r="A833" s="22"/>
      <c r="B833" s="42"/>
      <c r="C833" s="22"/>
      <c r="D833" s="41"/>
      <c r="E833" s="41"/>
      <c r="F833" s="22"/>
      <c r="G833" s="43" t="str">
        <f aca="false">IF(AND($A833="",$C833="",$D833="",$E833=""),"",IF($A833="","Needs a JE #",IF(ROUND(SUMIF($A$2:$A$1001,$A833,$D$2:$D$1001)-SUMIF($A$2:$A$1001,$A833,$E$2:$E$1001),2)=0,"✓","Out of balance")))</f>
        <v/>
      </c>
      <c r="H833" s="0" t="str">
        <f aca="false">IF($C833="","",IFERROR(INDEX('Chart of Accounts'!$C$2:$C$57,MATCH($C833,'Chart of Accounts'!$A$2:$A$57,0)),""))</f>
        <v/>
      </c>
      <c r="I833" s="0" t="str">
        <f aca="false">IF($C833="","",IFERROR(INDEX('Chart of Accounts'!$B$2:$B$57,MATCH($C833,'Chart of Accounts'!$A$2:$A$57,0)),""))</f>
        <v/>
      </c>
    </row>
    <row r="834" customFormat="false" ht="15" hidden="false" customHeight="false" outlineLevel="0" collapsed="false">
      <c r="A834" s="22"/>
      <c r="B834" s="42"/>
      <c r="C834" s="22"/>
      <c r="D834" s="41"/>
      <c r="E834" s="41"/>
      <c r="F834" s="22"/>
      <c r="G834" s="43" t="str">
        <f aca="false">IF(AND($A834="",$C834="",$D834="",$E834=""),"",IF($A834="","Needs a JE #",IF(ROUND(SUMIF($A$2:$A$1001,$A834,$D$2:$D$1001)-SUMIF($A$2:$A$1001,$A834,$E$2:$E$1001),2)=0,"✓","Out of balance")))</f>
        <v/>
      </c>
      <c r="H834" s="0" t="str">
        <f aca="false">IF($C834="","",IFERROR(INDEX('Chart of Accounts'!$C$2:$C$57,MATCH($C834,'Chart of Accounts'!$A$2:$A$57,0)),""))</f>
        <v/>
      </c>
      <c r="I834" s="0" t="str">
        <f aca="false">IF($C834="","",IFERROR(INDEX('Chart of Accounts'!$B$2:$B$57,MATCH($C834,'Chart of Accounts'!$A$2:$A$57,0)),""))</f>
        <v/>
      </c>
    </row>
    <row r="835" customFormat="false" ht="15" hidden="false" customHeight="false" outlineLevel="0" collapsed="false">
      <c r="A835" s="22"/>
      <c r="B835" s="42"/>
      <c r="C835" s="22"/>
      <c r="D835" s="41"/>
      <c r="E835" s="41"/>
      <c r="F835" s="22"/>
      <c r="G835" s="43" t="str">
        <f aca="false">IF(AND($A835="",$C835="",$D835="",$E835=""),"",IF($A835="","Needs a JE #",IF(ROUND(SUMIF($A$2:$A$1001,$A835,$D$2:$D$1001)-SUMIF($A$2:$A$1001,$A835,$E$2:$E$1001),2)=0,"✓","Out of balance")))</f>
        <v/>
      </c>
      <c r="H835" s="0" t="str">
        <f aca="false">IF($C835="","",IFERROR(INDEX('Chart of Accounts'!$C$2:$C$57,MATCH($C835,'Chart of Accounts'!$A$2:$A$57,0)),""))</f>
        <v/>
      </c>
      <c r="I835" s="0" t="str">
        <f aca="false">IF($C835="","",IFERROR(INDEX('Chart of Accounts'!$B$2:$B$57,MATCH($C835,'Chart of Accounts'!$A$2:$A$57,0)),""))</f>
        <v/>
      </c>
    </row>
    <row r="836" customFormat="false" ht="15" hidden="false" customHeight="false" outlineLevel="0" collapsed="false">
      <c r="A836" s="22"/>
      <c r="B836" s="42"/>
      <c r="C836" s="22"/>
      <c r="D836" s="41"/>
      <c r="E836" s="41"/>
      <c r="F836" s="22"/>
      <c r="G836" s="43" t="str">
        <f aca="false">IF(AND($A836="",$C836="",$D836="",$E836=""),"",IF($A836="","Needs a JE #",IF(ROUND(SUMIF($A$2:$A$1001,$A836,$D$2:$D$1001)-SUMIF($A$2:$A$1001,$A836,$E$2:$E$1001),2)=0,"✓","Out of balance")))</f>
        <v/>
      </c>
      <c r="H836" s="0" t="str">
        <f aca="false">IF($C836="","",IFERROR(INDEX('Chart of Accounts'!$C$2:$C$57,MATCH($C836,'Chart of Accounts'!$A$2:$A$57,0)),""))</f>
        <v/>
      </c>
      <c r="I836" s="0" t="str">
        <f aca="false">IF($C836="","",IFERROR(INDEX('Chart of Accounts'!$B$2:$B$57,MATCH($C836,'Chart of Accounts'!$A$2:$A$57,0)),""))</f>
        <v/>
      </c>
    </row>
    <row r="837" customFormat="false" ht="15" hidden="false" customHeight="false" outlineLevel="0" collapsed="false">
      <c r="A837" s="22"/>
      <c r="B837" s="42"/>
      <c r="C837" s="22"/>
      <c r="D837" s="41"/>
      <c r="E837" s="41"/>
      <c r="F837" s="22"/>
      <c r="G837" s="43" t="str">
        <f aca="false">IF(AND($A837="",$C837="",$D837="",$E837=""),"",IF($A837="","Needs a JE #",IF(ROUND(SUMIF($A$2:$A$1001,$A837,$D$2:$D$1001)-SUMIF($A$2:$A$1001,$A837,$E$2:$E$1001),2)=0,"✓","Out of balance")))</f>
        <v/>
      </c>
      <c r="H837" s="0" t="str">
        <f aca="false">IF($C837="","",IFERROR(INDEX('Chart of Accounts'!$C$2:$C$57,MATCH($C837,'Chart of Accounts'!$A$2:$A$57,0)),""))</f>
        <v/>
      </c>
      <c r="I837" s="0" t="str">
        <f aca="false">IF($C837="","",IFERROR(INDEX('Chart of Accounts'!$B$2:$B$57,MATCH($C837,'Chart of Accounts'!$A$2:$A$57,0)),""))</f>
        <v/>
      </c>
    </row>
    <row r="838" customFormat="false" ht="15" hidden="false" customHeight="false" outlineLevel="0" collapsed="false">
      <c r="A838" s="22"/>
      <c r="B838" s="42"/>
      <c r="C838" s="22"/>
      <c r="D838" s="41"/>
      <c r="E838" s="41"/>
      <c r="F838" s="22"/>
      <c r="G838" s="43" t="str">
        <f aca="false">IF(AND($A838="",$C838="",$D838="",$E838=""),"",IF($A838="","Needs a JE #",IF(ROUND(SUMIF($A$2:$A$1001,$A838,$D$2:$D$1001)-SUMIF($A$2:$A$1001,$A838,$E$2:$E$1001),2)=0,"✓","Out of balance")))</f>
        <v/>
      </c>
      <c r="H838" s="0" t="str">
        <f aca="false">IF($C838="","",IFERROR(INDEX('Chart of Accounts'!$C$2:$C$57,MATCH($C838,'Chart of Accounts'!$A$2:$A$57,0)),""))</f>
        <v/>
      </c>
      <c r="I838" s="0" t="str">
        <f aca="false">IF($C838="","",IFERROR(INDEX('Chart of Accounts'!$B$2:$B$57,MATCH($C838,'Chart of Accounts'!$A$2:$A$57,0)),""))</f>
        <v/>
      </c>
    </row>
    <row r="839" customFormat="false" ht="15" hidden="false" customHeight="false" outlineLevel="0" collapsed="false">
      <c r="A839" s="22"/>
      <c r="B839" s="42"/>
      <c r="C839" s="22"/>
      <c r="D839" s="41"/>
      <c r="E839" s="41"/>
      <c r="F839" s="22"/>
      <c r="G839" s="43" t="str">
        <f aca="false">IF(AND($A839="",$C839="",$D839="",$E839=""),"",IF($A839="","Needs a JE #",IF(ROUND(SUMIF($A$2:$A$1001,$A839,$D$2:$D$1001)-SUMIF($A$2:$A$1001,$A839,$E$2:$E$1001),2)=0,"✓","Out of balance")))</f>
        <v/>
      </c>
      <c r="H839" s="0" t="str">
        <f aca="false">IF($C839="","",IFERROR(INDEX('Chart of Accounts'!$C$2:$C$57,MATCH($C839,'Chart of Accounts'!$A$2:$A$57,0)),""))</f>
        <v/>
      </c>
      <c r="I839" s="0" t="str">
        <f aca="false">IF($C839="","",IFERROR(INDEX('Chart of Accounts'!$B$2:$B$57,MATCH($C839,'Chart of Accounts'!$A$2:$A$57,0)),""))</f>
        <v/>
      </c>
    </row>
    <row r="840" customFormat="false" ht="15" hidden="false" customHeight="false" outlineLevel="0" collapsed="false">
      <c r="A840" s="22"/>
      <c r="B840" s="42"/>
      <c r="C840" s="22"/>
      <c r="D840" s="41"/>
      <c r="E840" s="41"/>
      <c r="F840" s="22"/>
      <c r="G840" s="43" t="str">
        <f aca="false">IF(AND($A840="",$C840="",$D840="",$E840=""),"",IF($A840="","Needs a JE #",IF(ROUND(SUMIF($A$2:$A$1001,$A840,$D$2:$D$1001)-SUMIF($A$2:$A$1001,$A840,$E$2:$E$1001),2)=0,"✓","Out of balance")))</f>
        <v/>
      </c>
      <c r="H840" s="0" t="str">
        <f aca="false">IF($C840="","",IFERROR(INDEX('Chart of Accounts'!$C$2:$C$57,MATCH($C840,'Chart of Accounts'!$A$2:$A$57,0)),""))</f>
        <v/>
      </c>
      <c r="I840" s="0" t="str">
        <f aca="false">IF($C840="","",IFERROR(INDEX('Chart of Accounts'!$B$2:$B$57,MATCH($C840,'Chart of Accounts'!$A$2:$A$57,0)),""))</f>
        <v/>
      </c>
    </row>
    <row r="841" customFormat="false" ht="15" hidden="false" customHeight="false" outlineLevel="0" collapsed="false">
      <c r="A841" s="22"/>
      <c r="B841" s="42"/>
      <c r="C841" s="22"/>
      <c r="D841" s="41"/>
      <c r="E841" s="41"/>
      <c r="F841" s="22"/>
      <c r="G841" s="43" t="str">
        <f aca="false">IF(AND($A841="",$C841="",$D841="",$E841=""),"",IF($A841="","Needs a JE #",IF(ROUND(SUMIF($A$2:$A$1001,$A841,$D$2:$D$1001)-SUMIF($A$2:$A$1001,$A841,$E$2:$E$1001),2)=0,"✓","Out of balance")))</f>
        <v/>
      </c>
      <c r="H841" s="0" t="str">
        <f aca="false">IF($C841="","",IFERROR(INDEX('Chart of Accounts'!$C$2:$C$57,MATCH($C841,'Chart of Accounts'!$A$2:$A$57,0)),""))</f>
        <v/>
      </c>
      <c r="I841" s="0" t="str">
        <f aca="false">IF($C841="","",IFERROR(INDEX('Chart of Accounts'!$B$2:$B$57,MATCH($C841,'Chart of Accounts'!$A$2:$A$57,0)),""))</f>
        <v/>
      </c>
    </row>
    <row r="842" customFormat="false" ht="15" hidden="false" customHeight="false" outlineLevel="0" collapsed="false">
      <c r="A842" s="22"/>
      <c r="B842" s="42"/>
      <c r="C842" s="22"/>
      <c r="D842" s="41"/>
      <c r="E842" s="41"/>
      <c r="F842" s="22"/>
      <c r="G842" s="43" t="str">
        <f aca="false">IF(AND($A842="",$C842="",$D842="",$E842=""),"",IF($A842="","Needs a JE #",IF(ROUND(SUMIF($A$2:$A$1001,$A842,$D$2:$D$1001)-SUMIF($A$2:$A$1001,$A842,$E$2:$E$1001),2)=0,"✓","Out of balance")))</f>
        <v/>
      </c>
      <c r="H842" s="0" t="str">
        <f aca="false">IF($C842="","",IFERROR(INDEX('Chart of Accounts'!$C$2:$C$57,MATCH($C842,'Chart of Accounts'!$A$2:$A$57,0)),""))</f>
        <v/>
      </c>
      <c r="I842" s="0" t="str">
        <f aca="false">IF($C842="","",IFERROR(INDEX('Chart of Accounts'!$B$2:$B$57,MATCH($C842,'Chart of Accounts'!$A$2:$A$57,0)),""))</f>
        <v/>
      </c>
    </row>
    <row r="843" customFormat="false" ht="15" hidden="false" customHeight="false" outlineLevel="0" collapsed="false">
      <c r="A843" s="22"/>
      <c r="B843" s="42"/>
      <c r="C843" s="22"/>
      <c r="D843" s="41"/>
      <c r="E843" s="41"/>
      <c r="F843" s="22"/>
      <c r="G843" s="43" t="str">
        <f aca="false">IF(AND($A843="",$C843="",$D843="",$E843=""),"",IF($A843="","Needs a JE #",IF(ROUND(SUMIF($A$2:$A$1001,$A843,$D$2:$D$1001)-SUMIF($A$2:$A$1001,$A843,$E$2:$E$1001),2)=0,"✓","Out of balance")))</f>
        <v/>
      </c>
      <c r="H843" s="0" t="str">
        <f aca="false">IF($C843="","",IFERROR(INDEX('Chart of Accounts'!$C$2:$C$57,MATCH($C843,'Chart of Accounts'!$A$2:$A$57,0)),""))</f>
        <v/>
      </c>
      <c r="I843" s="0" t="str">
        <f aca="false">IF($C843="","",IFERROR(INDEX('Chart of Accounts'!$B$2:$B$57,MATCH($C843,'Chart of Accounts'!$A$2:$A$57,0)),""))</f>
        <v/>
      </c>
    </row>
    <row r="844" customFormat="false" ht="15" hidden="false" customHeight="false" outlineLevel="0" collapsed="false">
      <c r="A844" s="22"/>
      <c r="B844" s="42"/>
      <c r="C844" s="22"/>
      <c r="D844" s="41"/>
      <c r="E844" s="41"/>
      <c r="F844" s="22"/>
      <c r="G844" s="43" t="str">
        <f aca="false">IF(AND($A844="",$C844="",$D844="",$E844=""),"",IF($A844="","Needs a JE #",IF(ROUND(SUMIF($A$2:$A$1001,$A844,$D$2:$D$1001)-SUMIF($A$2:$A$1001,$A844,$E$2:$E$1001),2)=0,"✓","Out of balance")))</f>
        <v/>
      </c>
      <c r="H844" s="0" t="str">
        <f aca="false">IF($C844="","",IFERROR(INDEX('Chart of Accounts'!$C$2:$C$57,MATCH($C844,'Chart of Accounts'!$A$2:$A$57,0)),""))</f>
        <v/>
      </c>
      <c r="I844" s="0" t="str">
        <f aca="false">IF($C844="","",IFERROR(INDEX('Chart of Accounts'!$B$2:$B$57,MATCH($C844,'Chart of Accounts'!$A$2:$A$57,0)),""))</f>
        <v/>
      </c>
    </row>
    <row r="845" customFormat="false" ht="15" hidden="false" customHeight="false" outlineLevel="0" collapsed="false">
      <c r="A845" s="22"/>
      <c r="B845" s="42"/>
      <c r="C845" s="22"/>
      <c r="D845" s="41"/>
      <c r="E845" s="41"/>
      <c r="F845" s="22"/>
      <c r="G845" s="43" t="str">
        <f aca="false">IF(AND($A845="",$C845="",$D845="",$E845=""),"",IF($A845="","Needs a JE #",IF(ROUND(SUMIF($A$2:$A$1001,$A845,$D$2:$D$1001)-SUMIF($A$2:$A$1001,$A845,$E$2:$E$1001),2)=0,"✓","Out of balance")))</f>
        <v/>
      </c>
      <c r="H845" s="0" t="str">
        <f aca="false">IF($C845="","",IFERROR(INDEX('Chart of Accounts'!$C$2:$C$57,MATCH($C845,'Chart of Accounts'!$A$2:$A$57,0)),""))</f>
        <v/>
      </c>
      <c r="I845" s="0" t="str">
        <f aca="false">IF($C845="","",IFERROR(INDEX('Chart of Accounts'!$B$2:$B$57,MATCH($C845,'Chart of Accounts'!$A$2:$A$57,0)),""))</f>
        <v/>
      </c>
    </row>
    <row r="846" customFormat="false" ht="15" hidden="false" customHeight="false" outlineLevel="0" collapsed="false">
      <c r="A846" s="22"/>
      <c r="B846" s="42"/>
      <c r="C846" s="22"/>
      <c r="D846" s="41"/>
      <c r="E846" s="41"/>
      <c r="F846" s="22"/>
      <c r="G846" s="43" t="str">
        <f aca="false">IF(AND($A846="",$C846="",$D846="",$E846=""),"",IF($A846="","Needs a JE #",IF(ROUND(SUMIF($A$2:$A$1001,$A846,$D$2:$D$1001)-SUMIF($A$2:$A$1001,$A846,$E$2:$E$1001),2)=0,"✓","Out of balance")))</f>
        <v/>
      </c>
      <c r="H846" s="0" t="str">
        <f aca="false">IF($C846="","",IFERROR(INDEX('Chart of Accounts'!$C$2:$C$57,MATCH($C846,'Chart of Accounts'!$A$2:$A$57,0)),""))</f>
        <v/>
      </c>
      <c r="I846" s="0" t="str">
        <f aca="false">IF($C846="","",IFERROR(INDEX('Chart of Accounts'!$B$2:$B$57,MATCH($C846,'Chart of Accounts'!$A$2:$A$57,0)),""))</f>
        <v/>
      </c>
    </row>
    <row r="847" customFormat="false" ht="15" hidden="false" customHeight="false" outlineLevel="0" collapsed="false">
      <c r="A847" s="22"/>
      <c r="B847" s="42"/>
      <c r="C847" s="22"/>
      <c r="D847" s="41"/>
      <c r="E847" s="41"/>
      <c r="F847" s="22"/>
      <c r="G847" s="43" t="str">
        <f aca="false">IF(AND($A847="",$C847="",$D847="",$E847=""),"",IF($A847="","Needs a JE #",IF(ROUND(SUMIF($A$2:$A$1001,$A847,$D$2:$D$1001)-SUMIF($A$2:$A$1001,$A847,$E$2:$E$1001),2)=0,"✓","Out of balance")))</f>
        <v/>
      </c>
      <c r="H847" s="0" t="str">
        <f aca="false">IF($C847="","",IFERROR(INDEX('Chart of Accounts'!$C$2:$C$57,MATCH($C847,'Chart of Accounts'!$A$2:$A$57,0)),""))</f>
        <v/>
      </c>
      <c r="I847" s="0" t="str">
        <f aca="false">IF($C847="","",IFERROR(INDEX('Chart of Accounts'!$B$2:$B$57,MATCH($C847,'Chart of Accounts'!$A$2:$A$57,0)),""))</f>
        <v/>
      </c>
    </row>
    <row r="848" customFormat="false" ht="15" hidden="false" customHeight="false" outlineLevel="0" collapsed="false">
      <c r="A848" s="22"/>
      <c r="B848" s="42"/>
      <c r="C848" s="22"/>
      <c r="D848" s="41"/>
      <c r="E848" s="41"/>
      <c r="F848" s="22"/>
      <c r="G848" s="43" t="str">
        <f aca="false">IF(AND($A848="",$C848="",$D848="",$E848=""),"",IF($A848="","Needs a JE #",IF(ROUND(SUMIF($A$2:$A$1001,$A848,$D$2:$D$1001)-SUMIF($A$2:$A$1001,$A848,$E$2:$E$1001),2)=0,"✓","Out of balance")))</f>
        <v/>
      </c>
      <c r="H848" s="0" t="str">
        <f aca="false">IF($C848="","",IFERROR(INDEX('Chart of Accounts'!$C$2:$C$57,MATCH($C848,'Chart of Accounts'!$A$2:$A$57,0)),""))</f>
        <v/>
      </c>
      <c r="I848" s="0" t="str">
        <f aca="false">IF($C848="","",IFERROR(INDEX('Chart of Accounts'!$B$2:$B$57,MATCH($C848,'Chart of Accounts'!$A$2:$A$57,0)),""))</f>
        <v/>
      </c>
    </row>
    <row r="849" customFormat="false" ht="15" hidden="false" customHeight="false" outlineLevel="0" collapsed="false">
      <c r="A849" s="22"/>
      <c r="B849" s="42"/>
      <c r="C849" s="22"/>
      <c r="D849" s="41"/>
      <c r="E849" s="41"/>
      <c r="F849" s="22"/>
      <c r="G849" s="43" t="str">
        <f aca="false">IF(AND($A849="",$C849="",$D849="",$E849=""),"",IF($A849="","Needs a JE #",IF(ROUND(SUMIF($A$2:$A$1001,$A849,$D$2:$D$1001)-SUMIF($A$2:$A$1001,$A849,$E$2:$E$1001),2)=0,"✓","Out of balance")))</f>
        <v/>
      </c>
      <c r="H849" s="0" t="str">
        <f aca="false">IF($C849="","",IFERROR(INDEX('Chart of Accounts'!$C$2:$C$57,MATCH($C849,'Chart of Accounts'!$A$2:$A$57,0)),""))</f>
        <v/>
      </c>
      <c r="I849" s="0" t="str">
        <f aca="false">IF($C849="","",IFERROR(INDEX('Chart of Accounts'!$B$2:$B$57,MATCH($C849,'Chart of Accounts'!$A$2:$A$57,0)),""))</f>
        <v/>
      </c>
    </row>
    <row r="850" customFormat="false" ht="15" hidden="false" customHeight="false" outlineLevel="0" collapsed="false">
      <c r="A850" s="22"/>
      <c r="B850" s="42"/>
      <c r="C850" s="22"/>
      <c r="D850" s="41"/>
      <c r="E850" s="41"/>
      <c r="F850" s="22"/>
      <c r="G850" s="43" t="str">
        <f aca="false">IF(AND($A850="",$C850="",$D850="",$E850=""),"",IF($A850="","Needs a JE #",IF(ROUND(SUMIF($A$2:$A$1001,$A850,$D$2:$D$1001)-SUMIF($A$2:$A$1001,$A850,$E$2:$E$1001),2)=0,"✓","Out of balance")))</f>
        <v/>
      </c>
      <c r="H850" s="0" t="str">
        <f aca="false">IF($C850="","",IFERROR(INDEX('Chart of Accounts'!$C$2:$C$57,MATCH($C850,'Chart of Accounts'!$A$2:$A$57,0)),""))</f>
        <v/>
      </c>
      <c r="I850" s="0" t="str">
        <f aca="false">IF($C850="","",IFERROR(INDEX('Chart of Accounts'!$B$2:$B$57,MATCH($C850,'Chart of Accounts'!$A$2:$A$57,0)),""))</f>
        <v/>
      </c>
    </row>
    <row r="851" customFormat="false" ht="15" hidden="false" customHeight="false" outlineLevel="0" collapsed="false">
      <c r="A851" s="22"/>
      <c r="B851" s="42"/>
      <c r="C851" s="22"/>
      <c r="D851" s="41"/>
      <c r="E851" s="41"/>
      <c r="F851" s="22"/>
      <c r="G851" s="43" t="str">
        <f aca="false">IF(AND($A851="",$C851="",$D851="",$E851=""),"",IF($A851="","Needs a JE #",IF(ROUND(SUMIF($A$2:$A$1001,$A851,$D$2:$D$1001)-SUMIF($A$2:$A$1001,$A851,$E$2:$E$1001),2)=0,"✓","Out of balance")))</f>
        <v/>
      </c>
      <c r="H851" s="0" t="str">
        <f aca="false">IF($C851="","",IFERROR(INDEX('Chart of Accounts'!$C$2:$C$57,MATCH($C851,'Chart of Accounts'!$A$2:$A$57,0)),""))</f>
        <v/>
      </c>
      <c r="I851" s="0" t="str">
        <f aca="false">IF($C851="","",IFERROR(INDEX('Chart of Accounts'!$B$2:$B$57,MATCH($C851,'Chart of Accounts'!$A$2:$A$57,0)),""))</f>
        <v/>
      </c>
    </row>
    <row r="852" customFormat="false" ht="15" hidden="false" customHeight="false" outlineLevel="0" collapsed="false">
      <c r="A852" s="22"/>
      <c r="B852" s="42"/>
      <c r="C852" s="22"/>
      <c r="D852" s="41"/>
      <c r="E852" s="41"/>
      <c r="F852" s="22"/>
      <c r="G852" s="43" t="str">
        <f aca="false">IF(AND($A852="",$C852="",$D852="",$E852=""),"",IF($A852="","Needs a JE #",IF(ROUND(SUMIF($A$2:$A$1001,$A852,$D$2:$D$1001)-SUMIF($A$2:$A$1001,$A852,$E$2:$E$1001),2)=0,"✓","Out of balance")))</f>
        <v/>
      </c>
      <c r="H852" s="0" t="str">
        <f aca="false">IF($C852="","",IFERROR(INDEX('Chart of Accounts'!$C$2:$C$57,MATCH($C852,'Chart of Accounts'!$A$2:$A$57,0)),""))</f>
        <v/>
      </c>
      <c r="I852" s="0" t="str">
        <f aca="false">IF($C852="","",IFERROR(INDEX('Chart of Accounts'!$B$2:$B$57,MATCH($C852,'Chart of Accounts'!$A$2:$A$57,0)),""))</f>
        <v/>
      </c>
    </row>
    <row r="853" customFormat="false" ht="15" hidden="false" customHeight="false" outlineLevel="0" collapsed="false">
      <c r="A853" s="22"/>
      <c r="B853" s="42"/>
      <c r="C853" s="22"/>
      <c r="D853" s="41"/>
      <c r="E853" s="41"/>
      <c r="F853" s="22"/>
      <c r="G853" s="43" t="str">
        <f aca="false">IF(AND($A853="",$C853="",$D853="",$E853=""),"",IF($A853="","Needs a JE #",IF(ROUND(SUMIF($A$2:$A$1001,$A853,$D$2:$D$1001)-SUMIF($A$2:$A$1001,$A853,$E$2:$E$1001),2)=0,"✓","Out of balance")))</f>
        <v/>
      </c>
      <c r="H853" s="0" t="str">
        <f aca="false">IF($C853="","",IFERROR(INDEX('Chart of Accounts'!$C$2:$C$57,MATCH($C853,'Chart of Accounts'!$A$2:$A$57,0)),""))</f>
        <v/>
      </c>
      <c r="I853" s="0" t="str">
        <f aca="false">IF($C853="","",IFERROR(INDEX('Chart of Accounts'!$B$2:$B$57,MATCH($C853,'Chart of Accounts'!$A$2:$A$57,0)),""))</f>
        <v/>
      </c>
    </row>
    <row r="854" customFormat="false" ht="15" hidden="false" customHeight="false" outlineLevel="0" collapsed="false">
      <c r="A854" s="22"/>
      <c r="B854" s="42"/>
      <c r="C854" s="22"/>
      <c r="D854" s="41"/>
      <c r="E854" s="41"/>
      <c r="F854" s="22"/>
      <c r="G854" s="43" t="str">
        <f aca="false">IF(AND($A854="",$C854="",$D854="",$E854=""),"",IF($A854="","Needs a JE #",IF(ROUND(SUMIF($A$2:$A$1001,$A854,$D$2:$D$1001)-SUMIF($A$2:$A$1001,$A854,$E$2:$E$1001),2)=0,"✓","Out of balance")))</f>
        <v/>
      </c>
      <c r="H854" s="0" t="str">
        <f aca="false">IF($C854="","",IFERROR(INDEX('Chart of Accounts'!$C$2:$C$57,MATCH($C854,'Chart of Accounts'!$A$2:$A$57,0)),""))</f>
        <v/>
      </c>
      <c r="I854" s="0" t="str">
        <f aca="false">IF($C854="","",IFERROR(INDEX('Chart of Accounts'!$B$2:$B$57,MATCH($C854,'Chart of Accounts'!$A$2:$A$57,0)),""))</f>
        <v/>
      </c>
    </row>
    <row r="855" customFormat="false" ht="15" hidden="false" customHeight="false" outlineLevel="0" collapsed="false">
      <c r="A855" s="22"/>
      <c r="B855" s="42"/>
      <c r="C855" s="22"/>
      <c r="D855" s="41"/>
      <c r="E855" s="41"/>
      <c r="F855" s="22"/>
      <c r="G855" s="43" t="str">
        <f aca="false">IF(AND($A855="",$C855="",$D855="",$E855=""),"",IF($A855="","Needs a JE #",IF(ROUND(SUMIF($A$2:$A$1001,$A855,$D$2:$D$1001)-SUMIF($A$2:$A$1001,$A855,$E$2:$E$1001),2)=0,"✓","Out of balance")))</f>
        <v/>
      </c>
      <c r="H855" s="0" t="str">
        <f aca="false">IF($C855="","",IFERROR(INDEX('Chart of Accounts'!$C$2:$C$57,MATCH($C855,'Chart of Accounts'!$A$2:$A$57,0)),""))</f>
        <v/>
      </c>
      <c r="I855" s="0" t="str">
        <f aca="false">IF($C855="","",IFERROR(INDEX('Chart of Accounts'!$B$2:$B$57,MATCH($C855,'Chart of Accounts'!$A$2:$A$57,0)),""))</f>
        <v/>
      </c>
    </row>
    <row r="856" customFormat="false" ht="15" hidden="false" customHeight="false" outlineLevel="0" collapsed="false">
      <c r="A856" s="22"/>
      <c r="B856" s="42"/>
      <c r="C856" s="22"/>
      <c r="D856" s="41"/>
      <c r="E856" s="41"/>
      <c r="F856" s="22"/>
      <c r="G856" s="43" t="str">
        <f aca="false">IF(AND($A856="",$C856="",$D856="",$E856=""),"",IF($A856="","Needs a JE #",IF(ROUND(SUMIF($A$2:$A$1001,$A856,$D$2:$D$1001)-SUMIF($A$2:$A$1001,$A856,$E$2:$E$1001),2)=0,"✓","Out of balance")))</f>
        <v/>
      </c>
      <c r="H856" s="0" t="str">
        <f aca="false">IF($C856="","",IFERROR(INDEX('Chart of Accounts'!$C$2:$C$57,MATCH($C856,'Chart of Accounts'!$A$2:$A$57,0)),""))</f>
        <v/>
      </c>
      <c r="I856" s="0" t="str">
        <f aca="false">IF($C856="","",IFERROR(INDEX('Chart of Accounts'!$B$2:$B$57,MATCH($C856,'Chart of Accounts'!$A$2:$A$57,0)),""))</f>
        <v/>
      </c>
    </row>
    <row r="857" customFormat="false" ht="15" hidden="false" customHeight="false" outlineLevel="0" collapsed="false">
      <c r="A857" s="22"/>
      <c r="B857" s="42"/>
      <c r="C857" s="22"/>
      <c r="D857" s="41"/>
      <c r="E857" s="41"/>
      <c r="F857" s="22"/>
      <c r="G857" s="43" t="str">
        <f aca="false">IF(AND($A857="",$C857="",$D857="",$E857=""),"",IF($A857="","Needs a JE #",IF(ROUND(SUMIF($A$2:$A$1001,$A857,$D$2:$D$1001)-SUMIF($A$2:$A$1001,$A857,$E$2:$E$1001),2)=0,"✓","Out of balance")))</f>
        <v/>
      </c>
      <c r="H857" s="0" t="str">
        <f aca="false">IF($C857="","",IFERROR(INDEX('Chart of Accounts'!$C$2:$C$57,MATCH($C857,'Chart of Accounts'!$A$2:$A$57,0)),""))</f>
        <v/>
      </c>
      <c r="I857" s="0" t="str">
        <f aca="false">IF($C857="","",IFERROR(INDEX('Chart of Accounts'!$B$2:$B$57,MATCH($C857,'Chart of Accounts'!$A$2:$A$57,0)),""))</f>
        <v/>
      </c>
    </row>
    <row r="858" customFormat="false" ht="15" hidden="false" customHeight="false" outlineLevel="0" collapsed="false">
      <c r="A858" s="22"/>
      <c r="B858" s="42"/>
      <c r="C858" s="22"/>
      <c r="D858" s="41"/>
      <c r="E858" s="41"/>
      <c r="F858" s="22"/>
      <c r="G858" s="43" t="str">
        <f aca="false">IF(AND($A858="",$C858="",$D858="",$E858=""),"",IF($A858="","Needs a JE #",IF(ROUND(SUMIF($A$2:$A$1001,$A858,$D$2:$D$1001)-SUMIF($A$2:$A$1001,$A858,$E$2:$E$1001),2)=0,"✓","Out of balance")))</f>
        <v/>
      </c>
      <c r="H858" s="0" t="str">
        <f aca="false">IF($C858="","",IFERROR(INDEX('Chart of Accounts'!$C$2:$C$57,MATCH($C858,'Chart of Accounts'!$A$2:$A$57,0)),""))</f>
        <v/>
      </c>
      <c r="I858" s="0" t="str">
        <f aca="false">IF($C858="","",IFERROR(INDEX('Chart of Accounts'!$B$2:$B$57,MATCH($C858,'Chart of Accounts'!$A$2:$A$57,0)),""))</f>
        <v/>
      </c>
    </row>
    <row r="859" customFormat="false" ht="15" hidden="false" customHeight="false" outlineLevel="0" collapsed="false">
      <c r="A859" s="22"/>
      <c r="B859" s="42"/>
      <c r="C859" s="22"/>
      <c r="D859" s="41"/>
      <c r="E859" s="41"/>
      <c r="F859" s="22"/>
      <c r="G859" s="43" t="str">
        <f aca="false">IF(AND($A859="",$C859="",$D859="",$E859=""),"",IF($A859="","Needs a JE #",IF(ROUND(SUMIF($A$2:$A$1001,$A859,$D$2:$D$1001)-SUMIF($A$2:$A$1001,$A859,$E$2:$E$1001),2)=0,"✓","Out of balance")))</f>
        <v/>
      </c>
      <c r="H859" s="0" t="str">
        <f aca="false">IF($C859="","",IFERROR(INDEX('Chart of Accounts'!$C$2:$C$57,MATCH($C859,'Chart of Accounts'!$A$2:$A$57,0)),""))</f>
        <v/>
      </c>
      <c r="I859" s="0" t="str">
        <f aca="false">IF($C859="","",IFERROR(INDEX('Chart of Accounts'!$B$2:$B$57,MATCH($C859,'Chart of Accounts'!$A$2:$A$57,0)),""))</f>
        <v/>
      </c>
    </row>
    <row r="860" customFormat="false" ht="15" hidden="false" customHeight="false" outlineLevel="0" collapsed="false">
      <c r="A860" s="22"/>
      <c r="B860" s="42"/>
      <c r="C860" s="22"/>
      <c r="D860" s="41"/>
      <c r="E860" s="41"/>
      <c r="F860" s="22"/>
      <c r="G860" s="43" t="str">
        <f aca="false">IF(AND($A860="",$C860="",$D860="",$E860=""),"",IF($A860="","Needs a JE #",IF(ROUND(SUMIF($A$2:$A$1001,$A860,$D$2:$D$1001)-SUMIF($A$2:$A$1001,$A860,$E$2:$E$1001),2)=0,"✓","Out of balance")))</f>
        <v/>
      </c>
      <c r="H860" s="0" t="str">
        <f aca="false">IF($C860="","",IFERROR(INDEX('Chart of Accounts'!$C$2:$C$57,MATCH($C860,'Chart of Accounts'!$A$2:$A$57,0)),""))</f>
        <v/>
      </c>
      <c r="I860" s="0" t="str">
        <f aca="false">IF($C860="","",IFERROR(INDEX('Chart of Accounts'!$B$2:$B$57,MATCH($C860,'Chart of Accounts'!$A$2:$A$57,0)),""))</f>
        <v/>
      </c>
    </row>
    <row r="861" customFormat="false" ht="15" hidden="false" customHeight="false" outlineLevel="0" collapsed="false">
      <c r="A861" s="22"/>
      <c r="B861" s="42"/>
      <c r="C861" s="22"/>
      <c r="D861" s="41"/>
      <c r="E861" s="41"/>
      <c r="F861" s="22"/>
      <c r="G861" s="43" t="str">
        <f aca="false">IF(AND($A861="",$C861="",$D861="",$E861=""),"",IF($A861="","Needs a JE #",IF(ROUND(SUMIF($A$2:$A$1001,$A861,$D$2:$D$1001)-SUMIF($A$2:$A$1001,$A861,$E$2:$E$1001),2)=0,"✓","Out of balance")))</f>
        <v/>
      </c>
      <c r="H861" s="0" t="str">
        <f aca="false">IF($C861="","",IFERROR(INDEX('Chart of Accounts'!$C$2:$C$57,MATCH($C861,'Chart of Accounts'!$A$2:$A$57,0)),""))</f>
        <v/>
      </c>
      <c r="I861" s="0" t="str">
        <f aca="false">IF($C861="","",IFERROR(INDEX('Chart of Accounts'!$B$2:$B$57,MATCH($C861,'Chart of Accounts'!$A$2:$A$57,0)),""))</f>
        <v/>
      </c>
    </row>
    <row r="862" customFormat="false" ht="15" hidden="false" customHeight="false" outlineLevel="0" collapsed="false">
      <c r="A862" s="22"/>
      <c r="B862" s="42"/>
      <c r="C862" s="22"/>
      <c r="D862" s="41"/>
      <c r="E862" s="41"/>
      <c r="F862" s="22"/>
      <c r="G862" s="43" t="str">
        <f aca="false">IF(AND($A862="",$C862="",$D862="",$E862=""),"",IF($A862="","Needs a JE #",IF(ROUND(SUMIF($A$2:$A$1001,$A862,$D$2:$D$1001)-SUMIF($A$2:$A$1001,$A862,$E$2:$E$1001),2)=0,"✓","Out of balance")))</f>
        <v/>
      </c>
      <c r="H862" s="0" t="str">
        <f aca="false">IF($C862="","",IFERROR(INDEX('Chart of Accounts'!$C$2:$C$57,MATCH($C862,'Chart of Accounts'!$A$2:$A$57,0)),""))</f>
        <v/>
      </c>
      <c r="I862" s="0" t="str">
        <f aca="false">IF($C862="","",IFERROR(INDEX('Chart of Accounts'!$B$2:$B$57,MATCH($C862,'Chart of Accounts'!$A$2:$A$57,0)),""))</f>
        <v/>
      </c>
    </row>
    <row r="863" customFormat="false" ht="15" hidden="false" customHeight="false" outlineLevel="0" collapsed="false">
      <c r="A863" s="22"/>
      <c r="B863" s="42"/>
      <c r="C863" s="22"/>
      <c r="D863" s="41"/>
      <c r="E863" s="41"/>
      <c r="F863" s="22"/>
      <c r="G863" s="43" t="str">
        <f aca="false">IF(AND($A863="",$C863="",$D863="",$E863=""),"",IF($A863="","Needs a JE #",IF(ROUND(SUMIF($A$2:$A$1001,$A863,$D$2:$D$1001)-SUMIF($A$2:$A$1001,$A863,$E$2:$E$1001),2)=0,"✓","Out of balance")))</f>
        <v/>
      </c>
      <c r="H863" s="0" t="str">
        <f aca="false">IF($C863="","",IFERROR(INDEX('Chart of Accounts'!$C$2:$C$57,MATCH($C863,'Chart of Accounts'!$A$2:$A$57,0)),""))</f>
        <v/>
      </c>
      <c r="I863" s="0" t="str">
        <f aca="false">IF($C863="","",IFERROR(INDEX('Chart of Accounts'!$B$2:$B$57,MATCH($C863,'Chart of Accounts'!$A$2:$A$57,0)),""))</f>
        <v/>
      </c>
    </row>
    <row r="864" customFormat="false" ht="15" hidden="false" customHeight="false" outlineLevel="0" collapsed="false">
      <c r="A864" s="22"/>
      <c r="B864" s="42"/>
      <c r="C864" s="22"/>
      <c r="D864" s="41"/>
      <c r="E864" s="41"/>
      <c r="F864" s="22"/>
      <c r="G864" s="43" t="str">
        <f aca="false">IF(AND($A864="",$C864="",$D864="",$E864=""),"",IF($A864="","Needs a JE #",IF(ROUND(SUMIF($A$2:$A$1001,$A864,$D$2:$D$1001)-SUMIF($A$2:$A$1001,$A864,$E$2:$E$1001),2)=0,"✓","Out of balance")))</f>
        <v/>
      </c>
      <c r="H864" s="0" t="str">
        <f aca="false">IF($C864="","",IFERROR(INDEX('Chart of Accounts'!$C$2:$C$57,MATCH($C864,'Chart of Accounts'!$A$2:$A$57,0)),""))</f>
        <v/>
      </c>
      <c r="I864" s="0" t="str">
        <f aca="false">IF($C864="","",IFERROR(INDEX('Chart of Accounts'!$B$2:$B$57,MATCH($C864,'Chart of Accounts'!$A$2:$A$57,0)),""))</f>
        <v/>
      </c>
    </row>
    <row r="865" customFormat="false" ht="15" hidden="false" customHeight="false" outlineLevel="0" collapsed="false">
      <c r="A865" s="22"/>
      <c r="B865" s="42"/>
      <c r="C865" s="22"/>
      <c r="D865" s="41"/>
      <c r="E865" s="41"/>
      <c r="F865" s="22"/>
      <c r="G865" s="43" t="str">
        <f aca="false">IF(AND($A865="",$C865="",$D865="",$E865=""),"",IF($A865="","Needs a JE #",IF(ROUND(SUMIF($A$2:$A$1001,$A865,$D$2:$D$1001)-SUMIF($A$2:$A$1001,$A865,$E$2:$E$1001),2)=0,"✓","Out of balance")))</f>
        <v/>
      </c>
      <c r="H865" s="0" t="str">
        <f aca="false">IF($C865="","",IFERROR(INDEX('Chart of Accounts'!$C$2:$C$57,MATCH($C865,'Chart of Accounts'!$A$2:$A$57,0)),""))</f>
        <v/>
      </c>
      <c r="I865" s="0" t="str">
        <f aca="false">IF($C865="","",IFERROR(INDEX('Chart of Accounts'!$B$2:$B$57,MATCH($C865,'Chart of Accounts'!$A$2:$A$57,0)),""))</f>
        <v/>
      </c>
    </row>
    <row r="866" customFormat="false" ht="15" hidden="false" customHeight="false" outlineLevel="0" collapsed="false">
      <c r="A866" s="22"/>
      <c r="B866" s="42"/>
      <c r="C866" s="22"/>
      <c r="D866" s="41"/>
      <c r="E866" s="41"/>
      <c r="F866" s="22"/>
      <c r="G866" s="43" t="str">
        <f aca="false">IF(AND($A866="",$C866="",$D866="",$E866=""),"",IF($A866="","Needs a JE #",IF(ROUND(SUMIF($A$2:$A$1001,$A866,$D$2:$D$1001)-SUMIF($A$2:$A$1001,$A866,$E$2:$E$1001),2)=0,"✓","Out of balance")))</f>
        <v/>
      </c>
      <c r="H866" s="0" t="str">
        <f aca="false">IF($C866="","",IFERROR(INDEX('Chart of Accounts'!$C$2:$C$57,MATCH($C866,'Chart of Accounts'!$A$2:$A$57,0)),""))</f>
        <v/>
      </c>
      <c r="I866" s="0" t="str">
        <f aca="false">IF($C866="","",IFERROR(INDEX('Chart of Accounts'!$B$2:$B$57,MATCH($C866,'Chart of Accounts'!$A$2:$A$57,0)),""))</f>
        <v/>
      </c>
    </row>
    <row r="867" customFormat="false" ht="15" hidden="false" customHeight="false" outlineLevel="0" collapsed="false">
      <c r="A867" s="22"/>
      <c r="B867" s="42"/>
      <c r="C867" s="22"/>
      <c r="D867" s="41"/>
      <c r="E867" s="41"/>
      <c r="F867" s="22"/>
      <c r="G867" s="43" t="str">
        <f aca="false">IF(AND($A867="",$C867="",$D867="",$E867=""),"",IF($A867="","Needs a JE #",IF(ROUND(SUMIF($A$2:$A$1001,$A867,$D$2:$D$1001)-SUMIF($A$2:$A$1001,$A867,$E$2:$E$1001),2)=0,"✓","Out of balance")))</f>
        <v/>
      </c>
      <c r="H867" s="0" t="str">
        <f aca="false">IF($C867="","",IFERROR(INDEX('Chart of Accounts'!$C$2:$C$57,MATCH($C867,'Chart of Accounts'!$A$2:$A$57,0)),""))</f>
        <v/>
      </c>
      <c r="I867" s="0" t="str">
        <f aca="false">IF($C867="","",IFERROR(INDEX('Chart of Accounts'!$B$2:$B$57,MATCH($C867,'Chart of Accounts'!$A$2:$A$57,0)),""))</f>
        <v/>
      </c>
    </row>
    <row r="868" customFormat="false" ht="15" hidden="false" customHeight="false" outlineLevel="0" collapsed="false">
      <c r="A868" s="22"/>
      <c r="B868" s="42"/>
      <c r="C868" s="22"/>
      <c r="D868" s="41"/>
      <c r="E868" s="41"/>
      <c r="F868" s="22"/>
      <c r="G868" s="43" t="str">
        <f aca="false">IF(AND($A868="",$C868="",$D868="",$E868=""),"",IF($A868="","Needs a JE #",IF(ROUND(SUMIF($A$2:$A$1001,$A868,$D$2:$D$1001)-SUMIF($A$2:$A$1001,$A868,$E$2:$E$1001),2)=0,"✓","Out of balance")))</f>
        <v/>
      </c>
      <c r="H868" s="0" t="str">
        <f aca="false">IF($C868="","",IFERROR(INDEX('Chart of Accounts'!$C$2:$C$57,MATCH($C868,'Chart of Accounts'!$A$2:$A$57,0)),""))</f>
        <v/>
      </c>
      <c r="I868" s="0" t="str">
        <f aca="false">IF($C868="","",IFERROR(INDEX('Chart of Accounts'!$B$2:$B$57,MATCH($C868,'Chart of Accounts'!$A$2:$A$57,0)),""))</f>
        <v/>
      </c>
    </row>
    <row r="869" customFormat="false" ht="15" hidden="false" customHeight="false" outlineLevel="0" collapsed="false">
      <c r="A869" s="22"/>
      <c r="B869" s="42"/>
      <c r="C869" s="22"/>
      <c r="D869" s="41"/>
      <c r="E869" s="41"/>
      <c r="F869" s="22"/>
      <c r="G869" s="43" t="str">
        <f aca="false">IF(AND($A869="",$C869="",$D869="",$E869=""),"",IF($A869="","Needs a JE #",IF(ROUND(SUMIF($A$2:$A$1001,$A869,$D$2:$D$1001)-SUMIF($A$2:$A$1001,$A869,$E$2:$E$1001),2)=0,"✓","Out of balance")))</f>
        <v/>
      </c>
      <c r="H869" s="0" t="str">
        <f aca="false">IF($C869="","",IFERROR(INDEX('Chart of Accounts'!$C$2:$C$57,MATCH($C869,'Chart of Accounts'!$A$2:$A$57,0)),""))</f>
        <v/>
      </c>
      <c r="I869" s="0" t="str">
        <f aca="false">IF($C869="","",IFERROR(INDEX('Chart of Accounts'!$B$2:$B$57,MATCH($C869,'Chart of Accounts'!$A$2:$A$57,0)),""))</f>
        <v/>
      </c>
    </row>
    <row r="870" customFormat="false" ht="15" hidden="false" customHeight="false" outlineLevel="0" collapsed="false">
      <c r="A870" s="22"/>
      <c r="B870" s="42"/>
      <c r="C870" s="22"/>
      <c r="D870" s="41"/>
      <c r="E870" s="41"/>
      <c r="F870" s="22"/>
      <c r="G870" s="43" t="str">
        <f aca="false">IF(AND($A870="",$C870="",$D870="",$E870=""),"",IF($A870="","Needs a JE #",IF(ROUND(SUMIF($A$2:$A$1001,$A870,$D$2:$D$1001)-SUMIF($A$2:$A$1001,$A870,$E$2:$E$1001),2)=0,"✓","Out of balance")))</f>
        <v/>
      </c>
      <c r="H870" s="0" t="str">
        <f aca="false">IF($C870="","",IFERROR(INDEX('Chart of Accounts'!$C$2:$C$57,MATCH($C870,'Chart of Accounts'!$A$2:$A$57,0)),""))</f>
        <v/>
      </c>
      <c r="I870" s="0" t="str">
        <f aca="false">IF($C870="","",IFERROR(INDEX('Chart of Accounts'!$B$2:$B$57,MATCH($C870,'Chart of Accounts'!$A$2:$A$57,0)),""))</f>
        <v/>
      </c>
    </row>
    <row r="871" customFormat="false" ht="15" hidden="false" customHeight="false" outlineLevel="0" collapsed="false">
      <c r="A871" s="22"/>
      <c r="B871" s="42"/>
      <c r="C871" s="22"/>
      <c r="D871" s="41"/>
      <c r="E871" s="41"/>
      <c r="F871" s="22"/>
      <c r="G871" s="43" t="str">
        <f aca="false">IF(AND($A871="",$C871="",$D871="",$E871=""),"",IF($A871="","Needs a JE #",IF(ROUND(SUMIF($A$2:$A$1001,$A871,$D$2:$D$1001)-SUMIF($A$2:$A$1001,$A871,$E$2:$E$1001),2)=0,"✓","Out of balance")))</f>
        <v/>
      </c>
      <c r="H871" s="0" t="str">
        <f aca="false">IF($C871="","",IFERROR(INDEX('Chart of Accounts'!$C$2:$C$57,MATCH($C871,'Chart of Accounts'!$A$2:$A$57,0)),""))</f>
        <v/>
      </c>
      <c r="I871" s="0" t="str">
        <f aca="false">IF($C871="","",IFERROR(INDEX('Chart of Accounts'!$B$2:$B$57,MATCH($C871,'Chart of Accounts'!$A$2:$A$57,0)),""))</f>
        <v/>
      </c>
    </row>
    <row r="872" customFormat="false" ht="15" hidden="false" customHeight="false" outlineLevel="0" collapsed="false">
      <c r="A872" s="22"/>
      <c r="B872" s="42"/>
      <c r="C872" s="22"/>
      <c r="D872" s="41"/>
      <c r="E872" s="41"/>
      <c r="F872" s="22"/>
      <c r="G872" s="43" t="str">
        <f aca="false">IF(AND($A872="",$C872="",$D872="",$E872=""),"",IF($A872="","Needs a JE #",IF(ROUND(SUMIF($A$2:$A$1001,$A872,$D$2:$D$1001)-SUMIF($A$2:$A$1001,$A872,$E$2:$E$1001),2)=0,"✓","Out of balance")))</f>
        <v/>
      </c>
      <c r="H872" s="0" t="str">
        <f aca="false">IF($C872="","",IFERROR(INDEX('Chart of Accounts'!$C$2:$C$57,MATCH($C872,'Chart of Accounts'!$A$2:$A$57,0)),""))</f>
        <v/>
      </c>
      <c r="I872" s="0" t="str">
        <f aca="false">IF($C872="","",IFERROR(INDEX('Chart of Accounts'!$B$2:$B$57,MATCH($C872,'Chart of Accounts'!$A$2:$A$57,0)),""))</f>
        <v/>
      </c>
    </row>
    <row r="873" customFormat="false" ht="15" hidden="false" customHeight="false" outlineLevel="0" collapsed="false">
      <c r="A873" s="22"/>
      <c r="B873" s="42"/>
      <c r="C873" s="22"/>
      <c r="D873" s="41"/>
      <c r="E873" s="41"/>
      <c r="F873" s="22"/>
      <c r="G873" s="43" t="str">
        <f aca="false">IF(AND($A873="",$C873="",$D873="",$E873=""),"",IF($A873="","Needs a JE #",IF(ROUND(SUMIF($A$2:$A$1001,$A873,$D$2:$D$1001)-SUMIF($A$2:$A$1001,$A873,$E$2:$E$1001),2)=0,"✓","Out of balance")))</f>
        <v/>
      </c>
      <c r="H873" s="0" t="str">
        <f aca="false">IF($C873="","",IFERROR(INDEX('Chart of Accounts'!$C$2:$C$57,MATCH($C873,'Chart of Accounts'!$A$2:$A$57,0)),""))</f>
        <v/>
      </c>
      <c r="I873" s="0" t="str">
        <f aca="false">IF($C873="","",IFERROR(INDEX('Chart of Accounts'!$B$2:$B$57,MATCH($C873,'Chart of Accounts'!$A$2:$A$57,0)),""))</f>
        <v/>
      </c>
    </row>
    <row r="874" customFormat="false" ht="15" hidden="false" customHeight="false" outlineLevel="0" collapsed="false">
      <c r="A874" s="22"/>
      <c r="B874" s="42"/>
      <c r="C874" s="22"/>
      <c r="D874" s="41"/>
      <c r="E874" s="41"/>
      <c r="F874" s="22"/>
      <c r="G874" s="43" t="str">
        <f aca="false">IF(AND($A874="",$C874="",$D874="",$E874=""),"",IF($A874="","Needs a JE #",IF(ROUND(SUMIF($A$2:$A$1001,$A874,$D$2:$D$1001)-SUMIF($A$2:$A$1001,$A874,$E$2:$E$1001),2)=0,"✓","Out of balance")))</f>
        <v/>
      </c>
      <c r="H874" s="0" t="str">
        <f aca="false">IF($C874="","",IFERROR(INDEX('Chart of Accounts'!$C$2:$C$57,MATCH($C874,'Chart of Accounts'!$A$2:$A$57,0)),""))</f>
        <v/>
      </c>
      <c r="I874" s="0" t="str">
        <f aca="false">IF($C874="","",IFERROR(INDEX('Chart of Accounts'!$B$2:$B$57,MATCH($C874,'Chart of Accounts'!$A$2:$A$57,0)),""))</f>
        <v/>
      </c>
    </row>
    <row r="875" customFormat="false" ht="15" hidden="false" customHeight="false" outlineLevel="0" collapsed="false">
      <c r="A875" s="22"/>
      <c r="B875" s="42"/>
      <c r="C875" s="22"/>
      <c r="D875" s="41"/>
      <c r="E875" s="41"/>
      <c r="F875" s="22"/>
      <c r="G875" s="43" t="str">
        <f aca="false">IF(AND($A875="",$C875="",$D875="",$E875=""),"",IF($A875="","Needs a JE #",IF(ROUND(SUMIF($A$2:$A$1001,$A875,$D$2:$D$1001)-SUMIF($A$2:$A$1001,$A875,$E$2:$E$1001),2)=0,"✓","Out of balance")))</f>
        <v/>
      </c>
      <c r="H875" s="0" t="str">
        <f aca="false">IF($C875="","",IFERROR(INDEX('Chart of Accounts'!$C$2:$C$57,MATCH($C875,'Chart of Accounts'!$A$2:$A$57,0)),""))</f>
        <v/>
      </c>
      <c r="I875" s="0" t="str">
        <f aca="false">IF($C875="","",IFERROR(INDEX('Chart of Accounts'!$B$2:$B$57,MATCH($C875,'Chart of Accounts'!$A$2:$A$57,0)),""))</f>
        <v/>
      </c>
    </row>
    <row r="876" customFormat="false" ht="15" hidden="false" customHeight="false" outlineLevel="0" collapsed="false">
      <c r="A876" s="22"/>
      <c r="B876" s="42"/>
      <c r="C876" s="22"/>
      <c r="D876" s="41"/>
      <c r="E876" s="41"/>
      <c r="F876" s="22"/>
      <c r="G876" s="43" t="str">
        <f aca="false">IF(AND($A876="",$C876="",$D876="",$E876=""),"",IF($A876="","Needs a JE #",IF(ROUND(SUMIF($A$2:$A$1001,$A876,$D$2:$D$1001)-SUMIF($A$2:$A$1001,$A876,$E$2:$E$1001),2)=0,"✓","Out of balance")))</f>
        <v/>
      </c>
      <c r="H876" s="0" t="str">
        <f aca="false">IF($C876="","",IFERROR(INDEX('Chart of Accounts'!$C$2:$C$57,MATCH($C876,'Chart of Accounts'!$A$2:$A$57,0)),""))</f>
        <v/>
      </c>
      <c r="I876" s="0" t="str">
        <f aca="false">IF($C876="","",IFERROR(INDEX('Chart of Accounts'!$B$2:$B$57,MATCH($C876,'Chart of Accounts'!$A$2:$A$57,0)),""))</f>
        <v/>
      </c>
    </row>
    <row r="877" customFormat="false" ht="15" hidden="false" customHeight="false" outlineLevel="0" collapsed="false">
      <c r="A877" s="22"/>
      <c r="B877" s="42"/>
      <c r="C877" s="22"/>
      <c r="D877" s="41"/>
      <c r="E877" s="41"/>
      <c r="F877" s="22"/>
      <c r="G877" s="43" t="str">
        <f aca="false">IF(AND($A877="",$C877="",$D877="",$E877=""),"",IF($A877="","Needs a JE #",IF(ROUND(SUMIF($A$2:$A$1001,$A877,$D$2:$D$1001)-SUMIF($A$2:$A$1001,$A877,$E$2:$E$1001),2)=0,"✓","Out of balance")))</f>
        <v/>
      </c>
      <c r="H877" s="0" t="str">
        <f aca="false">IF($C877="","",IFERROR(INDEX('Chart of Accounts'!$C$2:$C$57,MATCH($C877,'Chart of Accounts'!$A$2:$A$57,0)),""))</f>
        <v/>
      </c>
      <c r="I877" s="0" t="str">
        <f aca="false">IF($C877="","",IFERROR(INDEX('Chart of Accounts'!$B$2:$B$57,MATCH($C877,'Chart of Accounts'!$A$2:$A$57,0)),""))</f>
        <v/>
      </c>
    </row>
    <row r="878" customFormat="false" ht="15" hidden="false" customHeight="false" outlineLevel="0" collapsed="false">
      <c r="A878" s="22"/>
      <c r="B878" s="42"/>
      <c r="C878" s="22"/>
      <c r="D878" s="41"/>
      <c r="E878" s="41"/>
      <c r="F878" s="22"/>
      <c r="G878" s="43" t="str">
        <f aca="false">IF(AND($A878="",$C878="",$D878="",$E878=""),"",IF($A878="","Needs a JE #",IF(ROUND(SUMIF($A$2:$A$1001,$A878,$D$2:$D$1001)-SUMIF($A$2:$A$1001,$A878,$E$2:$E$1001),2)=0,"✓","Out of balance")))</f>
        <v/>
      </c>
      <c r="H878" s="0" t="str">
        <f aca="false">IF($C878="","",IFERROR(INDEX('Chart of Accounts'!$C$2:$C$57,MATCH($C878,'Chart of Accounts'!$A$2:$A$57,0)),""))</f>
        <v/>
      </c>
      <c r="I878" s="0" t="str">
        <f aca="false">IF($C878="","",IFERROR(INDEX('Chart of Accounts'!$B$2:$B$57,MATCH($C878,'Chart of Accounts'!$A$2:$A$57,0)),""))</f>
        <v/>
      </c>
    </row>
    <row r="879" customFormat="false" ht="15" hidden="false" customHeight="false" outlineLevel="0" collapsed="false">
      <c r="A879" s="22"/>
      <c r="B879" s="42"/>
      <c r="C879" s="22"/>
      <c r="D879" s="41"/>
      <c r="E879" s="41"/>
      <c r="F879" s="22"/>
      <c r="G879" s="43" t="str">
        <f aca="false">IF(AND($A879="",$C879="",$D879="",$E879=""),"",IF($A879="","Needs a JE #",IF(ROUND(SUMIF($A$2:$A$1001,$A879,$D$2:$D$1001)-SUMIF($A$2:$A$1001,$A879,$E$2:$E$1001),2)=0,"✓","Out of balance")))</f>
        <v/>
      </c>
      <c r="H879" s="0" t="str">
        <f aca="false">IF($C879="","",IFERROR(INDEX('Chart of Accounts'!$C$2:$C$57,MATCH($C879,'Chart of Accounts'!$A$2:$A$57,0)),""))</f>
        <v/>
      </c>
      <c r="I879" s="0" t="str">
        <f aca="false">IF($C879="","",IFERROR(INDEX('Chart of Accounts'!$B$2:$B$57,MATCH($C879,'Chart of Accounts'!$A$2:$A$57,0)),""))</f>
        <v/>
      </c>
    </row>
    <row r="880" customFormat="false" ht="15" hidden="false" customHeight="false" outlineLevel="0" collapsed="false">
      <c r="A880" s="22"/>
      <c r="B880" s="42"/>
      <c r="C880" s="22"/>
      <c r="D880" s="41"/>
      <c r="E880" s="41"/>
      <c r="F880" s="22"/>
      <c r="G880" s="43" t="str">
        <f aca="false">IF(AND($A880="",$C880="",$D880="",$E880=""),"",IF($A880="","Needs a JE #",IF(ROUND(SUMIF($A$2:$A$1001,$A880,$D$2:$D$1001)-SUMIF($A$2:$A$1001,$A880,$E$2:$E$1001),2)=0,"✓","Out of balance")))</f>
        <v/>
      </c>
      <c r="H880" s="0" t="str">
        <f aca="false">IF($C880="","",IFERROR(INDEX('Chart of Accounts'!$C$2:$C$57,MATCH($C880,'Chart of Accounts'!$A$2:$A$57,0)),""))</f>
        <v/>
      </c>
      <c r="I880" s="0" t="str">
        <f aca="false">IF($C880="","",IFERROR(INDEX('Chart of Accounts'!$B$2:$B$57,MATCH($C880,'Chart of Accounts'!$A$2:$A$57,0)),""))</f>
        <v/>
      </c>
    </row>
    <row r="881" customFormat="false" ht="15" hidden="false" customHeight="false" outlineLevel="0" collapsed="false">
      <c r="A881" s="22"/>
      <c r="B881" s="42"/>
      <c r="C881" s="22"/>
      <c r="D881" s="41"/>
      <c r="E881" s="41"/>
      <c r="F881" s="22"/>
      <c r="G881" s="43" t="str">
        <f aca="false">IF(AND($A881="",$C881="",$D881="",$E881=""),"",IF($A881="","Needs a JE #",IF(ROUND(SUMIF($A$2:$A$1001,$A881,$D$2:$D$1001)-SUMIF($A$2:$A$1001,$A881,$E$2:$E$1001),2)=0,"✓","Out of balance")))</f>
        <v/>
      </c>
      <c r="H881" s="0" t="str">
        <f aca="false">IF($C881="","",IFERROR(INDEX('Chart of Accounts'!$C$2:$C$57,MATCH($C881,'Chart of Accounts'!$A$2:$A$57,0)),""))</f>
        <v/>
      </c>
      <c r="I881" s="0" t="str">
        <f aca="false">IF($C881="","",IFERROR(INDEX('Chart of Accounts'!$B$2:$B$57,MATCH($C881,'Chart of Accounts'!$A$2:$A$57,0)),""))</f>
        <v/>
      </c>
    </row>
    <row r="882" customFormat="false" ht="15" hidden="false" customHeight="false" outlineLevel="0" collapsed="false">
      <c r="A882" s="22"/>
      <c r="B882" s="42"/>
      <c r="C882" s="22"/>
      <c r="D882" s="41"/>
      <c r="E882" s="41"/>
      <c r="F882" s="22"/>
      <c r="G882" s="43" t="str">
        <f aca="false">IF(AND($A882="",$C882="",$D882="",$E882=""),"",IF($A882="","Needs a JE #",IF(ROUND(SUMIF($A$2:$A$1001,$A882,$D$2:$D$1001)-SUMIF($A$2:$A$1001,$A882,$E$2:$E$1001),2)=0,"✓","Out of balance")))</f>
        <v/>
      </c>
      <c r="H882" s="0" t="str">
        <f aca="false">IF($C882="","",IFERROR(INDEX('Chart of Accounts'!$C$2:$C$57,MATCH($C882,'Chart of Accounts'!$A$2:$A$57,0)),""))</f>
        <v/>
      </c>
      <c r="I882" s="0" t="str">
        <f aca="false">IF($C882="","",IFERROR(INDEX('Chart of Accounts'!$B$2:$B$57,MATCH($C882,'Chart of Accounts'!$A$2:$A$57,0)),""))</f>
        <v/>
      </c>
    </row>
    <row r="883" customFormat="false" ht="15" hidden="false" customHeight="false" outlineLevel="0" collapsed="false">
      <c r="A883" s="22"/>
      <c r="B883" s="42"/>
      <c r="C883" s="22"/>
      <c r="D883" s="41"/>
      <c r="E883" s="41"/>
      <c r="F883" s="22"/>
      <c r="G883" s="43" t="str">
        <f aca="false">IF(AND($A883="",$C883="",$D883="",$E883=""),"",IF($A883="","Needs a JE #",IF(ROUND(SUMIF($A$2:$A$1001,$A883,$D$2:$D$1001)-SUMIF($A$2:$A$1001,$A883,$E$2:$E$1001),2)=0,"✓","Out of balance")))</f>
        <v/>
      </c>
      <c r="H883" s="0" t="str">
        <f aca="false">IF($C883="","",IFERROR(INDEX('Chart of Accounts'!$C$2:$C$57,MATCH($C883,'Chart of Accounts'!$A$2:$A$57,0)),""))</f>
        <v/>
      </c>
      <c r="I883" s="0" t="str">
        <f aca="false">IF($C883="","",IFERROR(INDEX('Chart of Accounts'!$B$2:$B$57,MATCH($C883,'Chart of Accounts'!$A$2:$A$57,0)),""))</f>
        <v/>
      </c>
    </row>
    <row r="884" customFormat="false" ht="15" hidden="false" customHeight="false" outlineLevel="0" collapsed="false">
      <c r="A884" s="22"/>
      <c r="B884" s="42"/>
      <c r="C884" s="22"/>
      <c r="D884" s="41"/>
      <c r="E884" s="41"/>
      <c r="F884" s="22"/>
      <c r="G884" s="43" t="str">
        <f aca="false">IF(AND($A884="",$C884="",$D884="",$E884=""),"",IF($A884="","Needs a JE #",IF(ROUND(SUMIF($A$2:$A$1001,$A884,$D$2:$D$1001)-SUMIF($A$2:$A$1001,$A884,$E$2:$E$1001),2)=0,"✓","Out of balance")))</f>
        <v/>
      </c>
      <c r="H884" s="0" t="str">
        <f aca="false">IF($C884="","",IFERROR(INDEX('Chart of Accounts'!$C$2:$C$57,MATCH($C884,'Chart of Accounts'!$A$2:$A$57,0)),""))</f>
        <v/>
      </c>
      <c r="I884" s="0" t="str">
        <f aca="false">IF($C884="","",IFERROR(INDEX('Chart of Accounts'!$B$2:$B$57,MATCH($C884,'Chart of Accounts'!$A$2:$A$57,0)),""))</f>
        <v/>
      </c>
    </row>
    <row r="885" customFormat="false" ht="15" hidden="false" customHeight="false" outlineLevel="0" collapsed="false">
      <c r="A885" s="22"/>
      <c r="B885" s="42"/>
      <c r="C885" s="22"/>
      <c r="D885" s="41"/>
      <c r="E885" s="41"/>
      <c r="F885" s="22"/>
      <c r="G885" s="43" t="str">
        <f aca="false">IF(AND($A885="",$C885="",$D885="",$E885=""),"",IF($A885="","Needs a JE #",IF(ROUND(SUMIF($A$2:$A$1001,$A885,$D$2:$D$1001)-SUMIF($A$2:$A$1001,$A885,$E$2:$E$1001),2)=0,"✓","Out of balance")))</f>
        <v/>
      </c>
      <c r="H885" s="0" t="str">
        <f aca="false">IF($C885="","",IFERROR(INDEX('Chart of Accounts'!$C$2:$C$57,MATCH($C885,'Chart of Accounts'!$A$2:$A$57,0)),""))</f>
        <v/>
      </c>
      <c r="I885" s="0" t="str">
        <f aca="false">IF($C885="","",IFERROR(INDEX('Chart of Accounts'!$B$2:$B$57,MATCH($C885,'Chart of Accounts'!$A$2:$A$57,0)),""))</f>
        <v/>
      </c>
    </row>
    <row r="886" customFormat="false" ht="15" hidden="false" customHeight="false" outlineLevel="0" collapsed="false">
      <c r="A886" s="22"/>
      <c r="B886" s="42"/>
      <c r="C886" s="22"/>
      <c r="D886" s="41"/>
      <c r="E886" s="41"/>
      <c r="F886" s="22"/>
      <c r="G886" s="43" t="str">
        <f aca="false">IF(AND($A886="",$C886="",$D886="",$E886=""),"",IF($A886="","Needs a JE #",IF(ROUND(SUMIF($A$2:$A$1001,$A886,$D$2:$D$1001)-SUMIF($A$2:$A$1001,$A886,$E$2:$E$1001),2)=0,"✓","Out of balance")))</f>
        <v/>
      </c>
      <c r="H886" s="0" t="str">
        <f aca="false">IF($C886="","",IFERROR(INDEX('Chart of Accounts'!$C$2:$C$57,MATCH($C886,'Chart of Accounts'!$A$2:$A$57,0)),""))</f>
        <v/>
      </c>
      <c r="I886" s="0" t="str">
        <f aca="false">IF($C886="","",IFERROR(INDEX('Chart of Accounts'!$B$2:$B$57,MATCH($C886,'Chart of Accounts'!$A$2:$A$57,0)),""))</f>
        <v/>
      </c>
    </row>
    <row r="887" customFormat="false" ht="15" hidden="false" customHeight="false" outlineLevel="0" collapsed="false">
      <c r="A887" s="22"/>
      <c r="B887" s="42"/>
      <c r="C887" s="22"/>
      <c r="D887" s="41"/>
      <c r="E887" s="41"/>
      <c r="F887" s="22"/>
      <c r="G887" s="43" t="str">
        <f aca="false">IF(AND($A887="",$C887="",$D887="",$E887=""),"",IF($A887="","Needs a JE #",IF(ROUND(SUMIF($A$2:$A$1001,$A887,$D$2:$D$1001)-SUMIF($A$2:$A$1001,$A887,$E$2:$E$1001),2)=0,"✓","Out of balance")))</f>
        <v/>
      </c>
      <c r="H887" s="0" t="str">
        <f aca="false">IF($C887="","",IFERROR(INDEX('Chart of Accounts'!$C$2:$C$57,MATCH($C887,'Chart of Accounts'!$A$2:$A$57,0)),""))</f>
        <v/>
      </c>
      <c r="I887" s="0" t="str">
        <f aca="false">IF($C887="","",IFERROR(INDEX('Chart of Accounts'!$B$2:$B$57,MATCH($C887,'Chart of Accounts'!$A$2:$A$57,0)),""))</f>
        <v/>
      </c>
    </row>
    <row r="888" customFormat="false" ht="15" hidden="false" customHeight="false" outlineLevel="0" collapsed="false">
      <c r="A888" s="22"/>
      <c r="B888" s="42"/>
      <c r="C888" s="22"/>
      <c r="D888" s="41"/>
      <c r="E888" s="41"/>
      <c r="F888" s="22"/>
      <c r="G888" s="43" t="str">
        <f aca="false">IF(AND($A888="",$C888="",$D888="",$E888=""),"",IF($A888="","Needs a JE #",IF(ROUND(SUMIF($A$2:$A$1001,$A888,$D$2:$D$1001)-SUMIF($A$2:$A$1001,$A888,$E$2:$E$1001),2)=0,"✓","Out of balance")))</f>
        <v/>
      </c>
      <c r="H888" s="0" t="str">
        <f aca="false">IF($C888="","",IFERROR(INDEX('Chart of Accounts'!$C$2:$C$57,MATCH($C888,'Chart of Accounts'!$A$2:$A$57,0)),""))</f>
        <v/>
      </c>
      <c r="I888" s="0" t="str">
        <f aca="false">IF($C888="","",IFERROR(INDEX('Chart of Accounts'!$B$2:$B$57,MATCH($C888,'Chart of Accounts'!$A$2:$A$57,0)),""))</f>
        <v/>
      </c>
    </row>
    <row r="889" customFormat="false" ht="15" hidden="false" customHeight="false" outlineLevel="0" collapsed="false">
      <c r="A889" s="22"/>
      <c r="B889" s="42"/>
      <c r="C889" s="22"/>
      <c r="D889" s="41"/>
      <c r="E889" s="41"/>
      <c r="F889" s="22"/>
      <c r="G889" s="43" t="str">
        <f aca="false">IF(AND($A889="",$C889="",$D889="",$E889=""),"",IF($A889="","Needs a JE #",IF(ROUND(SUMIF($A$2:$A$1001,$A889,$D$2:$D$1001)-SUMIF($A$2:$A$1001,$A889,$E$2:$E$1001),2)=0,"✓","Out of balance")))</f>
        <v/>
      </c>
      <c r="H889" s="0" t="str">
        <f aca="false">IF($C889="","",IFERROR(INDEX('Chart of Accounts'!$C$2:$C$57,MATCH($C889,'Chart of Accounts'!$A$2:$A$57,0)),""))</f>
        <v/>
      </c>
      <c r="I889" s="0" t="str">
        <f aca="false">IF($C889="","",IFERROR(INDEX('Chart of Accounts'!$B$2:$B$57,MATCH($C889,'Chart of Accounts'!$A$2:$A$57,0)),""))</f>
        <v/>
      </c>
    </row>
    <row r="890" customFormat="false" ht="15" hidden="false" customHeight="false" outlineLevel="0" collapsed="false">
      <c r="A890" s="22"/>
      <c r="B890" s="42"/>
      <c r="C890" s="22"/>
      <c r="D890" s="41"/>
      <c r="E890" s="41"/>
      <c r="F890" s="22"/>
      <c r="G890" s="43" t="str">
        <f aca="false">IF(AND($A890="",$C890="",$D890="",$E890=""),"",IF($A890="","Needs a JE #",IF(ROUND(SUMIF($A$2:$A$1001,$A890,$D$2:$D$1001)-SUMIF($A$2:$A$1001,$A890,$E$2:$E$1001),2)=0,"✓","Out of balance")))</f>
        <v/>
      </c>
      <c r="H890" s="0" t="str">
        <f aca="false">IF($C890="","",IFERROR(INDEX('Chart of Accounts'!$C$2:$C$57,MATCH($C890,'Chart of Accounts'!$A$2:$A$57,0)),""))</f>
        <v/>
      </c>
      <c r="I890" s="0" t="str">
        <f aca="false">IF($C890="","",IFERROR(INDEX('Chart of Accounts'!$B$2:$B$57,MATCH($C890,'Chart of Accounts'!$A$2:$A$57,0)),""))</f>
        <v/>
      </c>
    </row>
    <row r="891" customFormat="false" ht="15" hidden="false" customHeight="false" outlineLevel="0" collapsed="false">
      <c r="A891" s="22"/>
      <c r="B891" s="42"/>
      <c r="C891" s="22"/>
      <c r="D891" s="41"/>
      <c r="E891" s="41"/>
      <c r="F891" s="22"/>
      <c r="G891" s="43" t="str">
        <f aca="false">IF(AND($A891="",$C891="",$D891="",$E891=""),"",IF($A891="","Needs a JE #",IF(ROUND(SUMIF($A$2:$A$1001,$A891,$D$2:$D$1001)-SUMIF($A$2:$A$1001,$A891,$E$2:$E$1001),2)=0,"✓","Out of balance")))</f>
        <v/>
      </c>
      <c r="H891" s="0" t="str">
        <f aca="false">IF($C891="","",IFERROR(INDEX('Chart of Accounts'!$C$2:$C$57,MATCH($C891,'Chart of Accounts'!$A$2:$A$57,0)),""))</f>
        <v/>
      </c>
      <c r="I891" s="0" t="str">
        <f aca="false">IF($C891="","",IFERROR(INDEX('Chart of Accounts'!$B$2:$B$57,MATCH($C891,'Chart of Accounts'!$A$2:$A$57,0)),""))</f>
        <v/>
      </c>
    </row>
    <row r="892" customFormat="false" ht="15" hidden="false" customHeight="false" outlineLevel="0" collapsed="false">
      <c r="A892" s="22"/>
      <c r="B892" s="42"/>
      <c r="C892" s="22"/>
      <c r="D892" s="41"/>
      <c r="E892" s="41"/>
      <c r="F892" s="22"/>
      <c r="G892" s="43" t="str">
        <f aca="false">IF(AND($A892="",$C892="",$D892="",$E892=""),"",IF($A892="","Needs a JE #",IF(ROUND(SUMIF($A$2:$A$1001,$A892,$D$2:$D$1001)-SUMIF($A$2:$A$1001,$A892,$E$2:$E$1001),2)=0,"✓","Out of balance")))</f>
        <v/>
      </c>
      <c r="H892" s="0" t="str">
        <f aca="false">IF($C892="","",IFERROR(INDEX('Chart of Accounts'!$C$2:$C$57,MATCH($C892,'Chart of Accounts'!$A$2:$A$57,0)),""))</f>
        <v/>
      </c>
      <c r="I892" s="0" t="str">
        <f aca="false">IF($C892="","",IFERROR(INDEX('Chart of Accounts'!$B$2:$B$57,MATCH($C892,'Chart of Accounts'!$A$2:$A$57,0)),""))</f>
        <v/>
      </c>
    </row>
    <row r="893" customFormat="false" ht="15" hidden="false" customHeight="false" outlineLevel="0" collapsed="false">
      <c r="A893" s="22"/>
      <c r="B893" s="42"/>
      <c r="C893" s="22"/>
      <c r="D893" s="41"/>
      <c r="E893" s="41"/>
      <c r="F893" s="22"/>
      <c r="G893" s="43" t="str">
        <f aca="false">IF(AND($A893="",$C893="",$D893="",$E893=""),"",IF($A893="","Needs a JE #",IF(ROUND(SUMIF($A$2:$A$1001,$A893,$D$2:$D$1001)-SUMIF($A$2:$A$1001,$A893,$E$2:$E$1001),2)=0,"✓","Out of balance")))</f>
        <v/>
      </c>
      <c r="H893" s="0" t="str">
        <f aca="false">IF($C893="","",IFERROR(INDEX('Chart of Accounts'!$C$2:$C$57,MATCH($C893,'Chart of Accounts'!$A$2:$A$57,0)),""))</f>
        <v/>
      </c>
      <c r="I893" s="0" t="str">
        <f aca="false">IF($C893="","",IFERROR(INDEX('Chart of Accounts'!$B$2:$B$57,MATCH($C893,'Chart of Accounts'!$A$2:$A$57,0)),""))</f>
        <v/>
      </c>
    </row>
    <row r="894" customFormat="false" ht="15" hidden="false" customHeight="false" outlineLevel="0" collapsed="false">
      <c r="A894" s="22"/>
      <c r="B894" s="42"/>
      <c r="C894" s="22"/>
      <c r="D894" s="41"/>
      <c r="E894" s="41"/>
      <c r="F894" s="22"/>
      <c r="G894" s="43" t="str">
        <f aca="false">IF(AND($A894="",$C894="",$D894="",$E894=""),"",IF($A894="","Needs a JE #",IF(ROUND(SUMIF($A$2:$A$1001,$A894,$D$2:$D$1001)-SUMIF($A$2:$A$1001,$A894,$E$2:$E$1001),2)=0,"✓","Out of balance")))</f>
        <v/>
      </c>
      <c r="H894" s="0" t="str">
        <f aca="false">IF($C894="","",IFERROR(INDEX('Chart of Accounts'!$C$2:$C$57,MATCH($C894,'Chart of Accounts'!$A$2:$A$57,0)),""))</f>
        <v/>
      </c>
      <c r="I894" s="0" t="str">
        <f aca="false">IF($C894="","",IFERROR(INDEX('Chart of Accounts'!$B$2:$B$57,MATCH($C894,'Chart of Accounts'!$A$2:$A$57,0)),""))</f>
        <v/>
      </c>
    </row>
    <row r="895" customFormat="false" ht="15" hidden="false" customHeight="false" outlineLevel="0" collapsed="false">
      <c r="A895" s="22"/>
      <c r="B895" s="42"/>
      <c r="C895" s="22"/>
      <c r="D895" s="41"/>
      <c r="E895" s="41"/>
      <c r="F895" s="22"/>
      <c r="G895" s="43" t="str">
        <f aca="false">IF(AND($A895="",$C895="",$D895="",$E895=""),"",IF($A895="","Needs a JE #",IF(ROUND(SUMIF($A$2:$A$1001,$A895,$D$2:$D$1001)-SUMIF($A$2:$A$1001,$A895,$E$2:$E$1001),2)=0,"✓","Out of balance")))</f>
        <v/>
      </c>
      <c r="H895" s="0" t="str">
        <f aca="false">IF($C895="","",IFERROR(INDEX('Chart of Accounts'!$C$2:$C$57,MATCH($C895,'Chart of Accounts'!$A$2:$A$57,0)),""))</f>
        <v/>
      </c>
      <c r="I895" s="0" t="str">
        <f aca="false">IF($C895="","",IFERROR(INDEX('Chart of Accounts'!$B$2:$B$57,MATCH($C895,'Chart of Accounts'!$A$2:$A$57,0)),""))</f>
        <v/>
      </c>
    </row>
    <row r="896" customFormat="false" ht="15" hidden="false" customHeight="false" outlineLevel="0" collapsed="false">
      <c r="A896" s="22"/>
      <c r="B896" s="42"/>
      <c r="C896" s="22"/>
      <c r="D896" s="41"/>
      <c r="E896" s="41"/>
      <c r="F896" s="22"/>
      <c r="G896" s="43" t="str">
        <f aca="false">IF(AND($A896="",$C896="",$D896="",$E896=""),"",IF($A896="","Needs a JE #",IF(ROUND(SUMIF($A$2:$A$1001,$A896,$D$2:$D$1001)-SUMIF($A$2:$A$1001,$A896,$E$2:$E$1001),2)=0,"✓","Out of balance")))</f>
        <v/>
      </c>
      <c r="H896" s="0" t="str">
        <f aca="false">IF($C896="","",IFERROR(INDEX('Chart of Accounts'!$C$2:$C$57,MATCH($C896,'Chart of Accounts'!$A$2:$A$57,0)),""))</f>
        <v/>
      </c>
      <c r="I896" s="0" t="str">
        <f aca="false">IF($C896="","",IFERROR(INDEX('Chart of Accounts'!$B$2:$B$57,MATCH($C896,'Chart of Accounts'!$A$2:$A$57,0)),""))</f>
        <v/>
      </c>
    </row>
    <row r="897" customFormat="false" ht="15" hidden="false" customHeight="false" outlineLevel="0" collapsed="false">
      <c r="A897" s="22"/>
      <c r="B897" s="42"/>
      <c r="C897" s="22"/>
      <c r="D897" s="41"/>
      <c r="E897" s="41"/>
      <c r="F897" s="22"/>
      <c r="G897" s="43" t="str">
        <f aca="false">IF(AND($A897="",$C897="",$D897="",$E897=""),"",IF($A897="","Needs a JE #",IF(ROUND(SUMIF($A$2:$A$1001,$A897,$D$2:$D$1001)-SUMIF($A$2:$A$1001,$A897,$E$2:$E$1001),2)=0,"✓","Out of balance")))</f>
        <v/>
      </c>
      <c r="H897" s="0" t="str">
        <f aca="false">IF($C897="","",IFERROR(INDEX('Chart of Accounts'!$C$2:$C$57,MATCH($C897,'Chart of Accounts'!$A$2:$A$57,0)),""))</f>
        <v/>
      </c>
      <c r="I897" s="0" t="str">
        <f aca="false">IF($C897="","",IFERROR(INDEX('Chart of Accounts'!$B$2:$B$57,MATCH($C897,'Chart of Accounts'!$A$2:$A$57,0)),""))</f>
        <v/>
      </c>
    </row>
    <row r="898" customFormat="false" ht="15" hidden="false" customHeight="false" outlineLevel="0" collapsed="false">
      <c r="A898" s="22"/>
      <c r="B898" s="42"/>
      <c r="C898" s="22"/>
      <c r="D898" s="41"/>
      <c r="E898" s="41"/>
      <c r="F898" s="22"/>
      <c r="G898" s="43" t="str">
        <f aca="false">IF(AND($A898="",$C898="",$D898="",$E898=""),"",IF($A898="","Needs a JE #",IF(ROUND(SUMIF($A$2:$A$1001,$A898,$D$2:$D$1001)-SUMIF($A$2:$A$1001,$A898,$E$2:$E$1001),2)=0,"✓","Out of balance")))</f>
        <v/>
      </c>
      <c r="H898" s="0" t="str">
        <f aca="false">IF($C898="","",IFERROR(INDEX('Chart of Accounts'!$C$2:$C$57,MATCH($C898,'Chart of Accounts'!$A$2:$A$57,0)),""))</f>
        <v/>
      </c>
      <c r="I898" s="0" t="str">
        <f aca="false">IF($C898="","",IFERROR(INDEX('Chart of Accounts'!$B$2:$B$57,MATCH($C898,'Chart of Accounts'!$A$2:$A$57,0)),""))</f>
        <v/>
      </c>
    </row>
    <row r="899" customFormat="false" ht="15" hidden="false" customHeight="false" outlineLevel="0" collapsed="false">
      <c r="A899" s="22"/>
      <c r="B899" s="42"/>
      <c r="C899" s="22"/>
      <c r="D899" s="41"/>
      <c r="E899" s="41"/>
      <c r="F899" s="22"/>
      <c r="G899" s="43" t="str">
        <f aca="false">IF(AND($A899="",$C899="",$D899="",$E899=""),"",IF($A899="","Needs a JE #",IF(ROUND(SUMIF($A$2:$A$1001,$A899,$D$2:$D$1001)-SUMIF($A$2:$A$1001,$A899,$E$2:$E$1001),2)=0,"✓","Out of balance")))</f>
        <v/>
      </c>
      <c r="H899" s="0" t="str">
        <f aca="false">IF($C899="","",IFERROR(INDEX('Chart of Accounts'!$C$2:$C$57,MATCH($C899,'Chart of Accounts'!$A$2:$A$57,0)),""))</f>
        <v/>
      </c>
      <c r="I899" s="0" t="str">
        <f aca="false">IF($C899="","",IFERROR(INDEX('Chart of Accounts'!$B$2:$B$57,MATCH($C899,'Chart of Accounts'!$A$2:$A$57,0)),""))</f>
        <v/>
      </c>
    </row>
    <row r="900" customFormat="false" ht="15" hidden="false" customHeight="false" outlineLevel="0" collapsed="false">
      <c r="A900" s="22"/>
      <c r="B900" s="42"/>
      <c r="C900" s="22"/>
      <c r="D900" s="41"/>
      <c r="E900" s="41"/>
      <c r="F900" s="22"/>
      <c r="G900" s="43" t="str">
        <f aca="false">IF(AND($A900="",$C900="",$D900="",$E900=""),"",IF($A900="","Needs a JE #",IF(ROUND(SUMIF($A$2:$A$1001,$A900,$D$2:$D$1001)-SUMIF($A$2:$A$1001,$A900,$E$2:$E$1001),2)=0,"✓","Out of balance")))</f>
        <v/>
      </c>
      <c r="H900" s="0" t="str">
        <f aca="false">IF($C900="","",IFERROR(INDEX('Chart of Accounts'!$C$2:$C$57,MATCH($C900,'Chart of Accounts'!$A$2:$A$57,0)),""))</f>
        <v/>
      </c>
      <c r="I900" s="0" t="str">
        <f aca="false">IF($C900="","",IFERROR(INDEX('Chart of Accounts'!$B$2:$B$57,MATCH($C900,'Chart of Accounts'!$A$2:$A$57,0)),""))</f>
        <v/>
      </c>
    </row>
    <row r="901" customFormat="false" ht="15" hidden="false" customHeight="false" outlineLevel="0" collapsed="false">
      <c r="A901" s="22"/>
      <c r="B901" s="42"/>
      <c r="C901" s="22"/>
      <c r="D901" s="41"/>
      <c r="E901" s="41"/>
      <c r="F901" s="22"/>
      <c r="G901" s="43" t="str">
        <f aca="false">IF(AND($A901="",$C901="",$D901="",$E901=""),"",IF($A901="","Needs a JE #",IF(ROUND(SUMIF($A$2:$A$1001,$A901,$D$2:$D$1001)-SUMIF($A$2:$A$1001,$A901,$E$2:$E$1001),2)=0,"✓","Out of balance")))</f>
        <v/>
      </c>
      <c r="H901" s="0" t="str">
        <f aca="false">IF($C901="","",IFERROR(INDEX('Chart of Accounts'!$C$2:$C$57,MATCH($C901,'Chart of Accounts'!$A$2:$A$57,0)),""))</f>
        <v/>
      </c>
      <c r="I901" s="0" t="str">
        <f aca="false">IF($C901="","",IFERROR(INDEX('Chart of Accounts'!$B$2:$B$57,MATCH($C901,'Chart of Accounts'!$A$2:$A$57,0)),""))</f>
        <v/>
      </c>
    </row>
    <row r="902" customFormat="false" ht="15" hidden="false" customHeight="false" outlineLevel="0" collapsed="false">
      <c r="A902" s="22"/>
      <c r="B902" s="42"/>
      <c r="C902" s="22"/>
      <c r="D902" s="41"/>
      <c r="E902" s="41"/>
      <c r="F902" s="22"/>
      <c r="G902" s="43" t="str">
        <f aca="false">IF(AND($A902="",$C902="",$D902="",$E902=""),"",IF($A902="","Needs a JE #",IF(ROUND(SUMIF($A$2:$A$1001,$A902,$D$2:$D$1001)-SUMIF($A$2:$A$1001,$A902,$E$2:$E$1001),2)=0,"✓","Out of balance")))</f>
        <v/>
      </c>
      <c r="H902" s="0" t="str">
        <f aca="false">IF($C902="","",IFERROR(INDEX('Chart of Accounts'!$C$2:$C$57,MATCH($C902,'Chart of Accounts'!$A$2:$A$57,0)),""))</f>
        <v/>
      </c>
      <c r="I902" s="0" t="str">
        <f aca="false">IF($C902="","",IFERROR(INDEX('Chart of Accounts'!$B$2:$B$57,MATCH($C902,'Chart of Accounts'!$A$2:$A$57,0)),""))</f>
        <v/>
      </c>
    </row>
    <row r="903" customFormat="false" ht="15" hidden="false" customHeight="false" outlineLevel="0" collapsed="false">
      <c r="A903" s="22"/>
      <c r="B903" s="42"/>
      <c r="C903" s="22"/>
      <c r="D903" s="41"/>
      <c r="E903" s="41"/>
      <c r="F903" s="22"/>
      <c r="G903" s="43" t="str">
        <f aca="false">IF(AND($A903="",$C903="",$D903="",$E903=""),"",IF($A903="","Needs a JE #",IF(ROUND(SUMIF($A$2:$A$1001,$A903,$D$2:$D$1001)-SUMIF($A$2:$A$1001,$A903,$E$2:$E$1001),2)=0,"✓","Out of balance")))</f>
        <v/>
      </c>
      <c r="H903" s="0" t="str">
        <f aca="false">IF($C903="","",IFERROR(INDEX('Chart of Accounts'!$C$2:$C$57,MATCH($C903,'Chart of Accounts'!$A$2:$A$57,0)),""))</f>
        <v/>
      </c>
      <c r="I903" s="0" t="str">
        <f aca="false">IF($C903="","",IFERROR(INDEX('Chart of Accounts'!$B$2:$B$57,MATCH($C903,'Chart of Accounts'!$A$2:$A$57,0)),""))</f>
        <v/>
      </c>
    </row>
    <row r="904" customFormat="false" ht="15" hidden="false" customHeight="false" outlineLevel="0" collapsed="false">
      <c r="A904" s="22"/>
      <c r="B904" s="42"/>
      <c r="C904" s="22"/>
      <c r="D904" s="41"/>
      <c r="E904" s="41"/>
      <c r="F904" s="22"/>
      <c r="G904" s="43" t="str">
        <f aca="false">IF(AND($A904="",$C904="",$D904="",$E904=""),"",IF($A904="","Needs a JE #",IF(ROUND(SUMIF($A$2:$A$1001,$A904,$D$2:$D$1001)-SUMIF($A$2:$A$1001,$A904,$E$2:$E$1001),2)=0,"✓","Out of balance")))</f>
        <v/>
      </c>
      <c r="H904" s="0" t="str">
        <f aca="false">IF($C904="","",IFERROR(INDEX('Chart of Accounts'!$C$2:$C$57,MATCH($C904,'Chart of Accounts'!$A$2:$A$57,0)),""))</f>
        <v/>
      </c>
      <c r="I904" s="0" t="str">
        <f aca="false">IF($C904="","",IFERROR(INDEX('Chart of Accounts'!$B$2:$B$57,MATCH($C904,'Chart of Accounts'!$A$2:$A$57,0)),""))</f>
        <v/>
      </c>
    </row>
    <row r="905" customFormat="false" ht="15" hidden="false" customHeight="false" outlineLevel="0" collapsed="false">
      <c r="A905" s="22"/>
      <c r="B905" s="42"/>
      <c r="C905" s="22"/>
      <c r="D905" s="41"/>
      <c r="E905" s="41"/>
      <c r="F905" s="22"/>
      <c r="G905" s="43" t="str">
        <f aca="false">IF(AND($A905="",$C905="",$D905="",$E905=""),"",IF($A905="","Needs a JE #",IF(ROUND(SUMIF($A$2:$A$1001,$A905,$D$2:$D$1001)-SUMIF($A$2:$A$1001,$A905,$E$2:$E$1001),2)=0,"✓","Out of balance")))</f>
        <v/>
      </c>
      <c r="H905" s="0" t="str">
        <f aca="false">IF($C905="","",IFERROR(INDEX('Chart of Accounts'!$C$2:$C$57,MATCH($C905,'Chart of Accounts'!$A$2:$A$57,0)),""))</f>
        <v/>
      </c>
      <c r="I905" s="0" t="str">
        <f aca="false">IF($C905="","",IFERROR(INDEX('Chart of Accounts'!$B$2:$B$57,MATCH($C905,'Chart of Accounts'!$A$2:$A$57,0)),""))</f>
        <v/>
      </c>
    </row>
    <row r="906" customFormat="false" ht="15" hidden="false" customHeight="false" outlineLevel="0" collapsed="false">
      <c r="A906" s="22"/>
      <c r="B906" s="42"/>
      <c r="C906" s="22"/>
      <c r="D906" s="41"/>
      <c r="E906" s="41"/>
      <c r="F906" s="22"/>
      <c r="G906" s="43" t="str">
        <f aca="false">IF(AND($A906="",$C906="",$D906="",$E906=""),"",IF($A906="","Needs a JE #",IF(ROUND(SUMIF($A$2:$A$1001,$A906,$D$2:$D$1001)-SUMIF($A$2:$A$1001,$A906,$E$2:$E$1001),2)=0,"✓","Out of balance")))</f>
        <v/>
      </c>
      <c r="H906" s="0" t="str">
        <f aca="false">IF($C906="","",IFERROR(INDEX('Chart of Accounts'!$C$2:$C$57,MATCH($C906,'Chart of Accounts'!$A$2:$A$57,0)),""))</f>
        <v/>
      </c>
      <c r="I906" s="0" t="str">
        <f aca="false">IF($C906="","",IFERROR(INDEX('Chart of Accounts'!$B$2:$B$57,MATCH($C906,'Chart of Accounts'!$A$2:$A$57,0)),""))</f>
        <v/>
      </c>
    </row>
    <row r="907" customFormat="false" ht="15" hidden="false" customHeight="false" outlineLevel="0" collapsed="false">
      <c r="A907" s="22"/>
      <c r="B907" s="42"/>
      <c r="C907" s="22"/>
      <c r="D907" s="41"/>
      <c r="E907" s="41"/>
      <c r="F907" s="22"/>
      <c r="G907" s="43" t="str">
        <f aca="false">IF(AND($A907="",$C907="",$D907="",$E907=""),"",IF($A907="","Needs a JE #",IF(ROUND(SUMIF($A$2:$A$1001,$A907,$D$2:$D$1001)-SUMIF($A$2:$A$1001,$A907,$E$2:$E$1001),2)=0,"✓","Out of balance")))</f>
        <v/>
      </c>
      <c r="H907" s="0" t="str">
        <f aca="false">IF($C907="","",IFERROR(INDEX('Chart of Accounts'!$C$2:$C$57,MATCH($C907,'Chart of Accounts'!$A$2:$A$57,0)),""))</f>
        <v/>
      </c>
      <c r="I907" s="0" t="str">
        <f aca="false">IF($C907="","",IFERROR(INDEX('Chart of Accounts'!$B$2:$B$57,MATCH($C907,'Chart of Accounts'!$A$2:$A$57,0)),""))</f>
        <v/>
      </c>
    </row>
    <row r="908" customFormat="false" ht="15" hidden="false" customHeight="false" outlineLevel="0" collapsed="false">
      <c r="A908" s="22"/>
      <c r="B908" s="42"/>
      <c r="C908" s="22"/>
      <c r="D908" s="41"/>
      <c r="E908" s="41"/>
      <c r="F908" s="22"/>
      <c r="G908" s="43" t="str">
        <f aca="false">IF(AND($A908="",$C908="",$D908="",$E908=""),"",IF($A908="","Needs a JE #",IF(ROUND(SUMIF($A$2:$A$1001,$A908,$D$2:$D$1001)-SUMIF($A$2:$A$1001,$A908,$E$2:$E$1001),2)=0,"✓","Out of balance")))</f>
        <v/>
      </c>
      <c r="H908" s="0" t="str">
        <f aca="false">IF($C908="","",IFERROR(INDEX('Chart of Accounts'!$C$2:$C$57,MATCH($C908,'Chart of Accounts'!$A$2:$A$57,0)),""))</f>
        <v/>
      </c>
      <c r="I908" s="0" t="str">
        <f aca="false">IF($C908="","",IFERROR(INDEX('Chart of Accounts'!$B$2:$B$57,MATCH($C908,'Chart of Accounts'!$A$2:$A$57,0)),""))</f>
        <v/>
      </c>
    </row>
    <row r="909" customFormat="false" ht="15" hidden="false" customHeight="false" outlineLevel="0" collapsed="false">
      <c r="A909" s="22"/>
      <c r="B909" s="42"/>
      <c r="C909" s="22"/>
      <c r="D909" s="41"/>
      <c r="E909" s="41"/>
      <c r="F909" s="22"/>
      <c r="G909" s="43" t="str">
        <f aca="false">IF(AND($A909="",$C909="",$D909="",$E909=""),"",IF($A909="","Needs a JE #",IF(ROUND(SUMIF($A$2:$A$1001,$A909,$D$2:$D$1001)-SUMIF($A$2:$A$1001,$A909,$E$2:$E$1001),2)=0,"✓","Out of balance")))</f>
        <v/>
      </c>
      <c r="H909" s="0" t="str">
        <f aca="false">IF($C909="","",IFERROR(INDEX('Chart of Accounts'!$C$2:$C$57,MATCH($C909,'Chart of Accounts'!$A$2:$A$57,0)),""))</f>
        <v/>
      </c>
      <c r="I909" s="0" t="str">
        <f aca="false">IF($C909="","",IFERROR(INDEX('Chart of Accounts'!$B$2:$B$57,MATCH($C909,'Chart of Accounts'!$A$2:$A$57,0)),""))</f>
        <v/>
      </c>
    </row>
    <row r="910" customFormat="false" ht="15" hidden="false" customHeight="false" outlineLevel="0" collapsed="false">
      <c r="A910" s="22"/>
      <c r="B910" s="42"/>
      <c r="C910" s="22"/>
      <c r="D910" s="41"/>
      <c r="E910" s="41"/>
      <c r="F910" s="22"/>
      <c r="G910" s="43" t="str">
        <f aca="false">IF(AND($A910="",$C910="",$D910="",$E910=""),"",IF($A910="","Needs a JE #",IF(ROUND(SUMIF($A$2:$A$1001,$A910,$D$2:$D$1001)-SUMIF($A$2:$A$1001,$A910,$E$2:$E$1001),2)=0,"✓","Out of balance")))</f>
        <v/>
      </c>
      <c r="H910" s="0" t="str">
        <f aca="false">IF($C910="","",IFERROR(INDEX('Chart of Accounts'!$C$2:$C$57,MATCH($C910,'Chart of Accounts'!$A$2:$A$57,0)),""))</f>
        <v/>
      </c>
      <c r="I910" s="0" t="str">
        <f aca="false">IF($C910="","",IFERROR(INDEX('Chart of Accounts'!$B$2:$B$57,MATCH($C910,'Chart of Accounts'!$A$2:$A$57,0)),""))</f>
        <v/>
      </c>
    </row>
    <row r="911" customFormat="false" ht="15" hidden="false" customHeight="false" outlineLevel="0" collapsed="false">
      <c r="A911" s="22"/>
      <c r="B911" s="42"/>
      <c r="C911" s="22"/>
      <c r="D911" s="41"/>
      <c r="E911" s="41"/>
      <c r="F911" s="22"/>
      <c r="G911" s="43" t="str">
        <f aca="false">IF(AND($A911="",$C911="",$D911="",$E911=""),"",IF($A911="","Needs a JE #",IF(ROUND(SUMIF($A$2:$A$1001,$A911,$D$2:$D$1001)-SUMIF($A$2:$A$1001,$A911,$E$2:$E$1001),2)=0,"✓","Out of balance")))</f>
        <v/>
      </c>
      <c r="H911" s="0" t="str">
        <f aca="false">IF($C911="","",IFERROR(INDEX('Chart of Accounts'!$C$2:$C$57,MATCH($C911,'Chart of Accounts'!$A$2:$A$57,0)),""))</f>
        <v/>
      </c>
      <c r="I911" s="0" t="str">
        <f aca="false">IF($C911="","",IFERROR(INDEX('Chart of Accounts'!$B$2:$B$57,MATCH($C911,'Chart of Accounts'!$A$2:$A$57,0)),""))</f>
        <v/>
      </c>
    </row>
    <row r="912" customFormat="false" ht="15" hidden="false" customHeight="false" outlineLevel="0" collapsed="false">
      <c r="A912" s="22"/>
      <c r="B912" s="42"/>
      <c r="C912" s="22"/>
      <c r="D912" s="41"/>
      <c r="E912" s="41"/>
      <c r="F912" s="22"/>
      <c r="G912" s="43" t="str">
        <f aca="false">IF(AND($A912="",$C912="",$D912="",$E912=""),"",IF($A912="","Needs a JE #",IF(ROUND(SUMIF($A$2:$A$1001,$A912,$D$2:$D$1001)-SUMIF($A$2:$A$1001,$A912,$E$2:$E$1001),2)=0,"✓","Out of balance")))</f>
        <v/>
      </c>
      <c r="H912" s="0" t="str">
        <f aca="false">IF($C912="","",IFERROR(INDEX('Chart of Accounts'!$C$2:$C$57,MATCH($C912,'Chart of Accounts'!$A$2:$A$57,0)),""))</f>
        <v/>
      </c>
      <c r="I912" s="0" t="str">
        <f aca="false">IF($C912="","",IFERROR(INDEX('Chart of Accounts'!$B$2:$B$57,MATCH($C912,'Chart of Accounts'!$A$2:$A$57,0)),""))</f>
        <v/>
      </c>
    </row>
    <row r="913" customFormat="false" ht="15" hidden="false" customHeight="false" outlineLevel="0" collapsed="false">
      <c r="A913" s="22"/>
      <c r="B913" s="42"/>
      <c r="C913" s="22"/>
      <c r="D913" s="41"/>
      <c r="E913" s="41"/>
      <c r="F913" s="22"/>
      <c r="G913" s="43" t="str">
        <f aca="false">IF(AND($A913="",$C913="",$D913="",$E913=""),"",IF($A913="","Needs a JE #",IF(ROUND(SUMIF($A$2:$A$1001,$A913,$D$2:$D$1001)-SUMIF($A$2:$A$1001,$A913,$E$2:$E$1001),2)=0,"✓","Out of balance")))</f>
        <v/>
      </c>
      <c r="H913" s="0" t="str">
        <f aca="false">IF($C913="","",IFERROR(INDEX('Chart of Accounts'!$C$2:$C$57,MATCH($C913,'Chart of Accounts'!$A$2:$A$57,0)),""))</f>
        <v/>
      </c>
      <c r="I913" s="0" t="str">
        <f aca="false">IF($C913="","",IFERROR(INDEX('Chart of Accounts'!$B$2:$B$57,MATCH($C913,'Chart of Accounts'!$A$2:$A$57,0)),""))</f>
        <v/>
      </c>
    </row>
    <row r="914" customFormat="false" ht="15" hidden="false" customHeight="false" outlineLevel="0" collapsed="false">
      <c r="A914" s="22"/>
      <c r="B914" s="42"/>
      <c r="C914" s="22"/>
      <c r="D914" s="41"/>
      <c r="E914" s="41"/>
      <c r="F914" s="22"/>
      <c r="G914" s="43" t="str">
        <f aca="false">IF(AND($A914="",$C914="",$D914="",$E914=""),"",IF($A914="","Needs a JE #",IF(ROUND(SUMIF($A$2:$A$1001,$A914,$D$2:$D$1001)-SUMIF($A$2:$A$1001,$A914,$E$2:$E$1001),2)=0,"✓","Out of balance")))</f>
        <v/>
      </c>
      <c r="H914" s="0" t="str">
        <f aca="false">IF($C914="","",IFERROR(INDEX('Chart of Accounts'!$C$2:$C$57,MATCH($C914,'Chart of Accounts'!$A$2:$A$57,0)),""))</f>
        <v/>
      </c>
      <c r="I914" s="0" t="str">
        <f aca="false">IF($C914="","",IFERROR(INDEX('Chart of Accounts'!$B$2:$B$57,MATCH($C914,'Chart of Accounts'!$A$2:$A$57,0)),""))</f>
        <v/>
      </c>
    </row>
    <row r="915" customFormat="false" ht="15" hidden="false" customHeight="false" outlineLevel="0" collapsed="false">
      <c r="A915" s="22"/>
      <c r="B915" s="42"/>
      <c r="C915" s="22"/>
      <c r="D915" s="41"/>
      <c r="E915" s="41"/>
      <c r="F915" s="22"/>
      <c r="G915" s="43" t="str">
        <f aca="false">IF(AND($A915="",$C915="",$D915="",$E915=""),"",IF($A915="","Needs a JE #",IF(ROUND(SUMIF($A$2:$A$1001,$A915,$D$2:$D$1001)-SUMIF($A$2:$A$1001,$A915,$E$2:$E$1001),2)=0,"✓","Out of balance")))</f>
        <v/>
      </c>
      <c r="H915" s="0" t="str">
        <f aca="false">IF($C915="","",IFERROR(INDEX('Chart of Accounts'!$C$2:$C$57,MATCH($C915,'Chart of Accounts'!$A$2:$A$57,0)),""))</f>
        <v/>
      </c>
      <c r="I915" s="0" t="str">
        <f aca="false">IF($C915="","",IFERROR(INDEX('Chart of Accounts'!$B$2:$B$57,MATCH($C915,'Chart of Accounts'!$A$2:$A$57,0)),""))</f>
        <v/>
      </c>
    </row>
    <row r="916" customFormat="false" ht="15" hidden="false" customHeight="false" outlineLevel="0" collapsed="false">
      <c r="A916" s="22"/>
      <c r="B916" s="42"/>
      <c r="C916" s="22"/>
      <c r="D916" s="41"/>
      <c r="E916" s="41"/>
      <c r="F916" s="22"/>
      <c r="G916" s="43" t="str">
        <f aca="false">IF(AND($A916="",$C916="",$D916="",$E916=""),"",IF($A916="","Needs a JE #",IF(ROUND(SUMIF($A$2:$A$1001,$A916,$D$2:$D$1001)-SUMIF($A$2:$A$1001,$A916,$E$2:$E$1001),2)=0,"✓","Out of balance")))</f>
        <v/>
      </c>
      <c r="H916" s="0" t="str">
        <f aca="false">IF($C916="","",IFERROR(INDEX('Chart of Accounts'!$C$2:$C$57,MATCH($C916,'Chart of Accounts'!$A$2:$A$57,0)),""))</f>
        <v/>
      </c>
      <c r="I916" s="0" t="str">
        <f aca="false">IF($C916="","",IFERROR(INDEX('Chart of Accounts'!$B$2:$B$57,MATCH($C916,'Chart of Accounts'!$A$2:$A$57,0)),""))</f>
        <v/>
      </c>
    </row>
    <row r="917" customFormat="false" ht="15" hidden="false" customHeight="false" outlineLevel="0" collapsed="false">
      <c r="A917" s="22"/>
      <c r="B917" s="42"/>
      <c r="C917" s="22"/>
      <c r="D917" s="41"/>
      <c r="E917" s="41"/>
      <c r="F917" s="22"/>
      <c r="G917" s="43" t="str">
        <f aca="false">IF(AND($A917="",$C917="",$D917="",$E917=""),"",IF($A917="","Needs a JE #",IF(ROUND(SUMIF($A$2:$A$1001,$A917,$D$2:$D$1001)-SUMIF($A$2:$A$1001,$A917,$E$2:$E$1001),2)=0,"✓","Out of balance")))</f>
        <v/>
      </c>
      <c r="H917" s="0" t="str">
        <f aca="false">IF($C917="","",IFERROR(INDEX('Chart of Accounts'!$C$2:$C$57,MATCH($C917,'Chart of Accounts'!$A$2:$A$57,0)),""))</f>
        <v/>
      </c>
      <c r="I917" s="0" t="str">
        <f aca="false">IF($C917="","",IFERROR(INDEX('Chart of Accounts'!$B$2:$B$57,MATCH($C917,'Chart of Accounts'!$A$2:$A$57,0)),""))</f>
        <v/>
      </c>
    </row>
    <row r="918" customFormat="false" ht="15" hidden="false" customHeight="false" outlineLevel="0" collapsed="false">
      <c r="A918" s="22"/>
      <c r="B918" s="42"/>
      <c r="C918" s="22"/>
      <c r="D918" s="41"/>
      <c r="E918" s="41"/>
      <c r="F918" s="22"/>
      <c r="G918" s="43" t="str">
        <f aca="false">IF(AND($A918="",$C918="",$D918="",$E918=""),"",IF($A918="","Needs a JE #",IF(ROUND(SUMIF($A$2:$A$1001,$A918,$D$2:$D$1001)-SUMIF($A$2:$A$1001,$A918,$E$2:$E$1001),2)=0,"✓","Out of balance")))</f>
        <v/>
      </c>
      <c r="H918" s="0" t="str">
        <f aca="false">IF($C918="","",IFERROR(INDEX('Chart of Accounts'!$C$2:$C$57,MATCH($C918,'Chart of Accounts'!$A$2:$A$57,0)),""))</f>
        <v/>
      </c>
      <c r="I918" s="0" t="str">
        <f aca="false">IF($C918="","",IFERROR(INDEX('Chart of Accounts'!$B$2:$B$57,MATCH($C918,'Chart of Accounts'!$A$2:$A$57,0)),""))</f>
        <v/>
      </c>
    </row>
    <row r="919" customFormat="false" ht="15" hidden="false" customHeight="false" outlineLevel="0" collapsed="false">
      <c r="A919" s="22"/>
      <c r="B919" s="42"/>
      <c r="C919" s="22"/>
      <c r="D919" s="41"/>
      <c r="E919" s="41"/>
      <c r="F919" s="22"/>
      <c r="G919" s="43" t="str">
        <f aca="false">IF(AND($A919="",$C919="",$D919="",$E919=""),"",IF($A919="","Needs a JE #",IF(ROUND(SUMIF($A$2:$A$1001,$A919,$D$2:$D$1001)-SUMIF($A$2:$A$1001,$A919,$E$2:$E$1001),2)=0,"✓","Out of balance")))</f>
        <v/>
      </c>
      <c r="H919" s="0" t="str">
        <f aca="false">IF($C919="","",IFERROR(INDEX('Chart of Accounts'!$C$2:$C$57,MATCH($C919,'Chart of Accounts'!$A$2:$A$57,0)),""))</f>
        <v/>
      </c>
      <c r="I919" s="0" t="str">
        <f aca="false">IF($C919="","",IFERROR(INDEX('Chart of Accounts'!$B$2:$B$57,MATCH($C919,'Chart of Accounts'!$A$2:$A$57,0)),""))</f>
        <v/>
      </c>
    </row>
    <row r="920" customFormat="false" ht="15" hidden="false" customHeight="false" outlineLevel="0" collapsed="false">
      <c r="A920" s="22"/>
      <c r="B920" s="42"/>
      <c r="C920" s="22"/>
      <c r="D920" s="41"/>
      <c r="E920" s="41"/>
      <c r="F920" s="22"/>
      <c r="G920" s="43" t="str">
        <f aca="false">IF(AND($A920="",$C920="",$D920="",$E920=""),"",IF($A920="","Needs a JE #",IF(ROUND(SUMIF($A$2:$A$1001,$A920,$D$2:$D$1001)-SUMIF($A$2:$A$1001,$A920,$E$2:$E$1001),2)=0,"✓","Out of balance")))</f>
        <v/>
      </c>
      <c r="H920" s="0" t="str">
        <f aca="false">IF($C920="","",IFERROR(INDEX('Chart of Accounts'!$C$2:$C$57,MATCH($C920,'Chart of Accounts'!$A$2:$A$57,0)),""))</f>
        <v/>
      </c>
      <c r="I920" s="0" t="str">
        <f aca="false">IF($C920="","",IFERROR(INDEX('Chart of Accounts'!$B$2:$B$57,MATCH($C920,'Chart of Accounts'!$A$2:$A$57,0)),""))</f>
        <v/>
      </c>
    </row>
    <row r="921" customFormat="false" ht="15" hidden="false" customHeight="false" outlineLevel="0" collapsed="false">
      <c r="A921" s="22"/>
      <c r="B921" s="42"/>
      <c r="C921" s="22"/>
      <c r="D921" s="41"/>
      <c r="E921" s="41"/>
      <c r="F921" s="22"/>
      <c r="G921" s="43" t="str">
        <f aca="false">IF(AND($A921="",$C921="",$D921="",$E921=""),"",IF($A921="","Needs a JE #",IF(ROUND(SUMIF($A$2:$A$1001,$A921,$D$2:$D$1001)-SUMIF($A$2:$A$1001,$A921,$E$2:$E$1001),2)=0,"✓","Out of balance")))</f>
        <v/>
      </c>
      <c r="H921" s="0" t="str">
        <f aca="false">IF($C921="","",IFERROR(INDEX('Chart of Accounts'!$C$2:$C$57,MATCH($C921,'Chart of Accounts'!$A$2:$A$57,0)),""))</f>
        <v/>
      </c>
      <c r="I921" s="0" t="str">
        <f aca="false">IF($C921="","",IFERROR(INDEX('Chart of Accounts'!$B$2:$B$57,MATCH($C921,'Chart of Accounts'!$A$2:$A$57,0)),""))</f>
        <v/>
      </c>
    </row>
    <row r="922" customFormat="false" ht="15" hidden="false" customHeight="false" outlineLevel="0" collapsed="false">
      <c r="A922" s="22"/>
      <c r="B922" s="42"/>
      <c r="C922" s="22"/>
      <c r="D922" s="41"/>
      <c r="E922" s="41"/>
      <c r="F922" s="22"/>
      <c r="G922" s="43" t="str">
        <f aca="false">IF(AND($A922="",$C922="",$D922="",$E922=""),"",IF($A922="","Needs a JE #",IF(ROUND(SUMIF($A$2:$A$1001,$A922,$D$2:$D$1001)-SUMIF($A$2:$A$1001,$A922,$E$2:$E$1001),2)=0,"✓","Out of balance")))</f>
        <v/>
      </c>
      <c r="H922" s="0" t="str">
        <f aca="false">IF($C922="","",IFERROR(INDEX('Chart of Accounts'!$C$2:$C$57,MATCH($C922,'Chart of Accounts'!$A$2:$A$57,0)),""))</f>
        <v/>
      </c>
      <c r="I922" s="0" t="str">
        <f aca="false">IF($C922="","",IFERROR(INDEX('Chart of Accounts'!$B$2:$B$57,MATCH($C922,'Chart of Accounts'!$A$2:$A$57,0)),""))</f>
        <v/>
      </c>
    </row>
    <row r="923" customFormat="false" ht="15" hidden="false" customHeight="false" outlineLevel="0" collapsed="false">
      <c r="A923" s="22"/>
      <c r="B923" s="42"/>
      <c r="C923" s="22"/>
      <c r="D923" s="41"/>
      <c r="E923" s="41"/>
      <c r="F923" s="22"/>
      <c r="G923" s="43" t="str">
        <f aca="false">IF(AND($A923="",$C923="",$D923="",$E923=""),"",IF($A923="","Needs a JE #",IF(ROUND(SUMIF($A$2:$A$1001,$A923,$D$2:$D$1001)-SUMIF($A$2:$A$1001,$A923,$E$2:$E$1001),2)=0,"✓","Out of balance")))</f>
        <v/>
      </c>
      <c r="H923" s="0" t="str">
        <f aca="false">IF($C923="","",IFERROR(INDEX('Chart of Accounts'!$C$2:$C$57,MATCH($C923,'Chart of Accounts'!$A$2:$A$57,0)),""))</f>
        <v/>
      </c>
      <c r="I923" s="0" t="str">
        <f aca="false">IF($C923="","",IFERROR(INDEX('Chart of Accounts'!$B$2:$B$57,MATCH($C923,'Chart of Accounts'!$A$2:$A$57,0)),""))</f>
        <v/>
      </c>
    </row>
    <row r="924" customFormat="false" ht="15" hidden="false" customHeight="false" outlineLevel="0" collapsed="false">
      <c r="A924" s="22"/>
      <c r="B924" s="42"/>
      <c r="C924" s="22"/>
      <c r="D924" s="41"/>
      <c r="E924" s="41"/>
      <c r="F924" s="22"/>
      <c r="G924" s="43" t="str">
        <f aca="false">IF(AND($A924="",$C924="",$D924="",$E924=""),"",IF($A924="","Needs a JE #",IF(ROUND(SUMIF($A$2:$A$1001,$A924,$D$2:$D$1001)-SUMIF($A$2:$A$1001,$A924,$E$2:$E$1001),2)=0,"✓","Out of balance")))</f>
        <v/>
      </c>
      <c r="H924" s="0" t="str">
        <f aca="false">IF($C924="","",IFERROR(INDEX('Chart of Accounts'!$C$2:$C$57,MATCH($C924,'Chart of Accounts'!$A$2:$A$57,0)),""))</f>
        <v/>
      </c>
      <c r="I924" s="0" t="str">
        <f aca="false">IF($C924="","",IFERROR(INDEX('Chart of Accounts'!$B$2:$B$57,MATCH($C924,'Chart of Accounts'!$A$2:$A$57,0)),""))</f>
        <v/>
      </c>
    </row>
    <row r="925" customFormat="false" ht="15" hidden="false" customHeight="false" outlineLevel="0" collapsed="false">
      <c r="A925" s="22"/>
      <c r="B925" s="42"/>
      <c r="C925" s="22"/>
      <c r="D925" s="41"/>
      <c r="E925" s="41"/>
      <c r="F925" s="22"/>
      <c r="G925" s="43" t="str">
        <f aca="false">IF(AND($A925="",$C925="",$D925="",$E925=""),"",IF($A925="","Needs a JE #",IF(ROUND(SUMIF($A$2:$A$1001,$A925,$D$2:$D$1001)-SUMIF($A$2:$A$1001,$A925,$E$2:$E$1001),2)=0,"✓","Out of balance")))</f>
        <v/>
      </c>
      <c r="H925" s="0" t="str">
        <f aca="false">IF($C925="","",IFERROR(INDEX('Chart of Accounts'!$C$2:$C$57,MATCH($C925,'Chart of Accounts'!$A$2:$A$57,0)),""))</f>
        <v/>
      </c>
      <c r="I925" s="0" t="str">
        <f aca="false">IF($C925="","",IFERROR(INDEX('Chart of Accounts'!$B$2:$B$57,MATCH($C925,'Chart of Accounts'!$A$2:$A$57,0)),""))</f>
        <v/>
      </c>
    </row>
    <row r="926" customFormat="false" ht="15" hidden="false" customHeight="false" outlineLevel="0" collapsed="false">
      <c r="A926" s="22"/>
      <c r="B926" s="42"/>
      <c r="C926" s="22"/>
      <c r="D926" s="41"/>
      <c r="E926" s="41"/>
      <c r="F926" s="22"/>
      <c r="G926" s="43" t="str">
        <f aca="false">IF(AND($A926="",$C926="",$D926="",$E926=""),"",IF($A926="","Needs a JE #",IF(ROUND(SUMIF($A$2:$A$1001,$A926,$D$2:$D$1001)-SUMIF($A$2:$A$1001,$A926,$E$2:$E$1001),2)=0,"✓","Out of balance")))</f>
        <v/>
      </c>
      <c r="H926" s="0" t="str">
        <f aca="false">IF($C926="","",IFERROR(INDEX('Chart of Accounts'!$C$2:$C$57,MATCH($C926,'Chart of Accounts'!$A$2:$A$57,0)),""))</f>
        <v/>
      </c>
      <c r="I926" s="0" t="str">
        <f aca="false">IF($C926="","",IFERROR(INDEX('Chart of Accounts'!$B$2:$B$57,MATCH($C926,'Chart of Accounts'!$A$2:$A$57,0)),""))</f>
        <v/>
      </c>
    </row>
    <row r="927" customFormat="false" ht="15" hidden="false" customHeight="false" outlineLevel="0" collapsed="false">
      <c r="A927" s="22"/>
      <c r="B927" s="42"/>
      <c r="C927" s="22"/>
      <c r="D927" s="41"/>
      <c r="E927" s="41"/>
      <c r="F927" s="22"/>
      <c r="G927" s="43" t="str">
        <f aca="false">IF(AND($A927="",$C927="",$D927="",$E927=""),"",IF($A927="","Needs a JE #",IF(ROUND(SUMIF($A$2:$A$1001,$A927,$D$2:$D$1001)-SUMIF($A$2:$A$1001,$A927,$E$2:$E$1001),2)=0,"✓","Out of balance")))</f>
        <v/>
      </c>
      <c r="H927" s="0" t="str">
        <f aca="false">IF($C927="","",IFERROR(INDEX('Chart of Accounts'!$C$2:$C$57,MATCH($C927,'Chart of Accounts'!$A$2:$A$57,0)),""))</f>
        <v/>
      </c>
      <c r="I927" s="0" t="str">
        <f aca="false">IF($C927="","",IFERROR(INDEX('Chart of Accounts'!$B$2:$B$57,MATCH($C927,'Chart of Accounts'!$A$2:$A$57,0)),""))</f>
        <v/>
      </c>
    </row>
    <row r="928" customFormat="false" ht="15" hidden="false" customHeight="false" outlineLevel="0" collapsed="false">
      <c r="A928" s="22"/>
      <c r="B928" s="42"/>
      <c r="C928" s="22"/>
      <c r="D928" s="41"/>
      <c r="E928" s="41"/>
      <c r="F928" s="22"/>
      <c r="G928" s="43" t="str">
        <f aca="false">IF(AND($A928="",$C928="",$D928="",$E928=""),"",IF($A928="","Needs a JE #",IF(ROUND(SUMIF($A$2:$A$1001,$A928,$D$2:$D$1001)-SUMIF($A$2:$A$1001,$A928,$E$2:$E$1001),2)=0,"✓","Out of balance")))</f>
        <v/>
      </c>
      <c r="H928" s="0" t="str">
        <f aca="false">IF($C928="","",IFERROR(INDEX('Chart of Accounts'!$C$2:$C$57,MATCH($C928,'Chart of Accounts'!$A$2:$A$57,0)),""))</f>
        <v/>
      </c>
      <c r="I928" s="0" t="str">
        <f aca="false">IF($C928="","",IFERROR(INDEX('Chart of Accounts'!$B$2:$B$57,MATCH($C928,'Chart of Accounts'!$A$2:$A$57,0)),""))</f>
        <v/>
      </c>
    </row>
    <row r="929" customFormat="false" ht="15" hidden="false" customHeight="false" outlineLevel="0" collapsed="false">
      <c r="A929" s="22"/>
      <c r="B929" s="42"/>
      <c r="C929" s="22"/>
      <c r="D929" s="41"/>
      <c r="E929" s="41"/>
      <c r="F929" s="22"/>
      <c r="G929" s="43" t="str">
        <f aca="false">IF(AND($A929="",$C929="",$D929="",$E929=""),"",IF($A929="","Needs a JE #",IF(ROUND(SUMIF($A$2:$A$1001,$A929,$D$2:$D$1001)-SUMIF($A$2:$A$1001,$A929,$E$2:$E$1001),2)=0,"✓","Out of balance")))</f>
        <v/>
      </c>
      <c r="H929" s="0" t="str">
        <f aca="false">IF($C929="","",IFERROR(INDEX('Chart of Accounts'!$C$2:$C$57,MATCH($C929,'Chart of Accounts'!$A$2:$A$57,0)),""))</f>
        <v/>
      </c>
      <c r="I929" s="0" t="str">
        <f aca="false">IF($C929="","",IFERROR(INDEX('Chart of Accounts'!$B$2:$B$57,MATCH($C929,'Chart of Accounts'!$A$2:$A$57,0)),""))</f>
        <v/>
      </c>
    </row>
    <row r="930" customFormat="false" ht="15" hidden="false" customHeight="false" outlineLevel="0" collapsed="false">
      <c r="A930" s="22"/>
      <c r="B930" s="42"/>
      <c r="C930" s="22"/>
      <c r="D930" s="41"/>
      <c r="E930" s="41"/>
      <c r="F930" s="22"/>
      <c r="G930" s="43" t="str">
        <f aca="false">IF(AND($A930="",$C930="",$D930="",$E930=""),"",IF($A930="","Needs a JE #",IF(ROUND(SUMIF($A$2:$A$1001,$A930,$D$2:$D$1001)-SUMIF($A$2:$A$1001,$A930,$E$2:$E$1001),2)=0,"✓","Out of balance")))</f>
        <v/>
      </c>
      <c r="H930" s="0" t="str">
        <f aca="false">IF($C930="","",IFERROR(INDEX('Chart of Accounts'!$C$2:$C$57,MATCH($C930,'Chart of Accounts'!$A$2:$A$57,0)),""))</f>
        <v/>
      </c>
      <c r="I930" s="0" t="str">
        <f aca="false">IF($C930="","",IFERROR(INDEX('Chart of Accounts'!$B$2:$B$57,MATCH($C930,'Chart of Accounts'!$A$2:$A$57,0)),""))</f>
        <v/>
      </c>
    </row>
    <row r="931" customFormat="false" ht="15" hidden="false" customHeight="false" outlineLevel="0" collapsed="false">
      <c r="A931" s="22"/>
      <c r="B931" s="42"/>
      <c r="C931" s="22"/>
      <c r="D931" s="41"/>
      <c r="E931" s="41"/>
      <c r="F931" s="22"/>
      <c r="G931" s="43" t="str">
        <f aca="false">IF(AND($A931="",$C931="",$D931="",$E931=""),"",IF($A931="","Needs a JE #",IF(ROUND(SUMIF($A$2:$A$1001,$A931,$D$2:$D$1001)-SUMIF($A$2:$A$1001,$A931,$E$2:$E$1001),2)=0,"✓","Out of balance")))</f>
        <v/>
      </c>
      <c r="H931" s="0" t="str">
        <f aca="false">IF($C931="","",IFERROR(INDEX('Chart of Accounts'!$C$2:$C$57,MATCH($C931,'Chart of Accounts'!$A$2:$A$57,0)),""))</f>
        <v/>
      </c>
      <c r="I931" s="0" t="str">
        <f aca="false">IF($C931="","",IFERROR(INDEX('Chart of Accounts'!$B$2:$B$57,MATCH($C931,'Chart of Accounts'!$A$2:$A$57,0)),""))</f>
        <v/>
      </c>
    </row>
    <row r="932" customFormat="false" ht="15" hidden="false" customHeight="false" outlineLevel="0" collapsed="false">
      <c r="A932" s="22"/>
      <c r="B932" s="42"/>
      <c r="C932" s="22"/>
      <c r="D932" s="41"/>
      <c r="E932" s="41"/>
      <c r="F932" s="22"/>
      <c r="G932" s="43" t="str">
        <f aca="false">IF(AND($A932="",$C932="",$D932="",$E932=""),"",IF($A932="","Needs a JE #",IF(ROUND(SUMIF($A$2:$A$1001,$A932,$D$2:$D$1001)-SUMIF($A$2:$A$1001,$A932,$E$2:$E$1001),2)=0,"✓","Out of balance")))</f>
        <v/>
      </c>
      <c r="H932" s="0" t="str">
        <f aca="false">IF($C932="","",IFERROR(INDEX('Chart of Accounts'!$C$2:$C$57,MATCH($C932,'Chart of Accounts'!$A$2:$A$57,0)),""))</f>
        <v/>
      </c>
      <c r="I932" s="0" t="str">
        <f aca="false">IF($C932="","",IFERROR(INDEX('Chart of Accounts'!$B$2:$B$57,MATCH($C932,'Chart of Accounts'!$A$2:$A$57,0)),""))</f>
        <v/>
      </c>
    </row>
    <row r="933" customFormat="false" ht="15" hidden="false" customHeight="false" outlineLevel="0" collapsed="false">
      <c r="A933" s="22"/>
      <c r="B933" s="42"/>
      <c r="C933" s="22"/>
      <c r="D933" s="41"/>
      <c r="E933" s="41"/>
      <c r="F933" s="22"/>
      <c r="G933" s="43" t="str">
        <f aca="false">IF(AND($A933="",$C933="",$D933="",$E933=""),"",IF($A933="","Needs a JE #",IF(ROUND(SUMIF($A$2:$A$1001,$A933,$D$2:$D$1001)-SUMIF($A$2:$A$1001,$A933,$E$2:$E$1001),2)=0,"✓","Out of balance")))</f>
        <v/>
      </c>
      <c r="H933" s="0" t="str">
        <f aca="false">IF($C933="","",IFERROR(INDEX('Chart of Accounts'!$C$2:$C$57,MATCH($C933,'Chart of Accounts'!$A$2:$A$57,0)),""))</f>
        <v/>
      </c>
      <c r="I933" s="0" t="str">
        <f aca="false">IF($C933="","",IFERROR(INDEX('Chart of Accounts'!$B$2:$B$57,MATCH($C933,'Chart of Accounts'!$A$2:$A$57,0)),""))</f>
        <v/>
      </c>
    </row>
    <row r="934" customFormat="false" ht="15" hidden="false" customHeight="false" outlineLevel="0" collapsed="false">
      <c r="A934" s="22"/>
      <c r="B934" s="42"/>
      <c r="C934" s="22"/>
      <c r="D934" s="41"/>
      <c r="E934" s="41"/>
      <c r="F934" s="22"/>
      <c r="G934" s="43" t="str">
        <f aca="false">IF(AND($A934="",$C934="",$D934="",$E934=""),"",IF($A934="","Needs a JE #",IF(ROUND(SUMIF($A$2:$A$1001,$A934,$D$2:$D$1001)-SUMIF($A$2:$A$1001,$A934,$E$2:$E$1001),2)=0,"✓","Out of balance")))</f>
        <v/>
      </c>
      <c r="H934" s="0" t="str">
        <f aca="false">IF($C934="","",IFERROR(INDEX('Chart of Accounts'!$C$2:$C$57,MATCH($C934,'Chart of Accounts'!$A$2:$A$57,0)),""))</f>
        <v/>
      </c>
      <c r="I934" s="0" t="str">
        <f aca="false">IF($C934="","",IFERROR(INDEX('Chart of Accounts'!$B$2:$B$57,MATCH($C934,'Chart of Accounts'!$A$2:$A$57,0)),""))</f>
        <v/>
      </c>
    </row>
    <row r="935" customFormat="false" ht="15" hidden="false" customHeight="false" outlineLevel="0" collapsed="false">
      <c r="A935" s="22"/>
      <c r="B935" s="42"/>
      <c r="C935" s="22"/>
      <c r="D935" s="41"/>
      <c r="E935" s="41"/>
      <c r="F935" s="22"/>
      <c r="G935" s="43" t="str">
        <f aca="false">IF(AND($A935="",$C935="",$D935="",$E935=""),"",IF($A935="","Needs a JE #",IF(ROUND(SUMIF($A$2:$A$1001,$A935,$D$2:$D$1001)-SUMIF($A$2:$A$1001,$A935,$E$2:$E$1001),2)=0,"✓","Out of balance")))</f>
        <v/>
      </c>
      <c r="H935" s="0" t="str">
        <f aca="false">IF($C935="","",IFERROR(INDEX('Chart of Accounts'!$C$2:$C$57,MATCH($C935,'Chart of Accounts'!$A$2:$A$57,0)),""))</f>
        <v/>
      </c>
      <c r="I935" s="0" t="str">
        <f aca="false">IF($C935="","",IFERROR(INDEX('Chart of Accounts'!$B$2:$B$57,MATCH($C935,'Chart of Accounts'!$A$2:$A$57,0)),""))</f>
        <v/>
      </c>
    </row>
    <row r="936" customFormat="false" ht="15" hidden="false" customHeight="false" outlineLevel="0" collapsed="false">
      <c r="A936" s="22"/>
      <c r="B936" s="42"/>
      <c r="C936" s="22"/>
      <c r="D936" s="41"/>
      <c r="E936" s="41"/>
      <c r="F936" s="22"/>
      <c r="G936" s="43" t="str">
        <f aca="false">IF(AND($A936="",$C936="",$D936="",$E936=""),"",IF($A936="","Needs a JE #",IF(ROUND(SUMIF($A$2:$A$1001,$A936,$D$2:$D$1001)-SUMIF($A$2:$A$1001,$A936,$E$2:$E$1001),2)=0,"✓","Out of balance")))</f>
        <v/>
      </c>
      <c r="H936" s="0" t="str">
        <f aca="false">IF($C936="","",IFERROR(INDEX('Chart of Accounts'!$C$2:$C$57,MATCH($C936,'Chart of Accounts'!$A$2:$A$57,0)),""))</f>
        <v/>
      </c>
      <c r="I936" s="0" t="str">
        <f aca="false">IF($C936="","",IFERROR(INDEX('Chart of Accounts'!$B$2:$B$57,MATCH($C936,'Chart of Accounts'!$A$2:$A$57,0)),""))</f>
        <v/>
      </c>
    </row>
    <row r="937" customFormat="false" ht="15" hidden="false" customHeight="false" outlineLevel="0" collapsed="false">
      <c r="A937" s="22"/>
      <c r="B937" s="42"/>
      <c r="C937" s="22"/>
      <c r="D937" s="41"/>
      <c r="E937" s="41"/>
      <c r="F937" s="22"/>
      <c r="G937" s="43" t="str">
        <f aca="false">IF(AND($A937="",$C937="",$D937="",$E937=""),"",IF($A937="","Needs a JE #",IF(ROUND(SUMIF($A$2:$A$1001,$A937,$D$2:$D$1001)-SUMIF($A$2:$A$1001,$A937,$E$2:$E$1001),2)=0,"✓","Out of balance")))</f>
        <v/>
      </c>
      <c r="H937" s="0" t="str">
        <f aca="false">IF($C937="","",IFERROR(INDEX('Chart of Accounts'!$C$2:$C$57,MATCH($C937,'Chart of Accounts'!$A$2:$A$57,0)),""))</f>
        <v/>
      </c>
      <c r="I937" s="0" t="str">
        <f aca="false">IF($C937="","",IFERROR(INDEX('Chart of Accounts'!$B$2:$B$57,MATCH($C937,'Chart of Accounts'!$A$2:$A$57,0)),""))</f>
        <v/>
      </c>
    </row>
    <row r="938" customFormat="false" ht="15" hidden="false" customHeight="false" outlineLevel="0" collapsed="false">
      <c r="A938" s="22"/>
      <c r="B938" s="42"/>
      <c r="C938" s="22"/>
      <c r="D938" s="41"/>
      <c r="E938" s="41"/>
      <c r="F938" s="22"/>
      <c r="G938" s="43" t="str">
        <f aca="false">IF(AND($A938="",$C938="",$D938="",$E938=""),"",IF($A938="","Needs a JE #",IF(ROUND(SUMIF($A$2:$A$1001,$A938,$D$2:$D$1001)-SUMIF($A$2:$A$1001,$A938,$E$2:$E$1001),2)=0,"✓","Out of balance")))</f>
        <v/>
      </c>
      <c r="H938" s="0" t="str">
        <f aca="false">IF($C938="","",IFERROR(INDEX('Chart of Accounts'!$C$2:$C$57,MATCH($C938,'Chart of Accounts'!$A$2:$A$57,0)),""))</f>
        <v/>
      </c>
      <c r="I938" s="0" t="str">
        <f aca="false">IF($C938="","",IFERROR(INDEX('Chart of Accounts'!$B$2:$B$57,MATCH($C938,'Chart of Accounts'!$A$2:$A$57,0)),""))</f>
        <v/>
      </c>
    </row>
    <row r="939" customFormat="false" ht="15" hidden="false" customHeight="false" outlineLevel="0" collapsed="false">
      <c r="A939" s="22"/>
      <c r="B939" s="42"/>
      <c r="C939" s="22"/>
      <c r="D939" s="41"/>
      <c r="E939" s="41"/>
      <c r="F939" s="22"/>
      <c r="G939" s="43" t="str">
        <f aca="false">IF(AND($A939="",$C939="",$D939="",$E939=""),"",IF($A939="","Needs a JE #",IF(ROUND(SUMIF($A$2:$A$1001,$A939,$D$2:$D$1001)-SUMIF($A$2:$A$1001,$A939,$E$2:$E$1001),2)=0,"✓","Out of balance")))</f>
        <v/>
      </c>
      <c r="H939" s="0" t="str">
        <f aca="false">IF($C939="","",IFERROR(INDEX('Chart of Accounts'!$C$2:$C$57,MATCH($C939,'Chart of Accounts'!$A$2:$A$57,0)),""))</f>
        <v/>
      </c>
      <c r="I939" s="0" t="str">
        <f aca="false">IF($C939="","",IFERROR(INDEX('Chart of Accounts'!$B$2:$B$57,MATCH($C939,'Chart of Accounts'!$A$2:$A$57,0)),""))</f>
        <v/>
      </c>
    </row>
    <row r="940" customFormat="false" ht="15" hidden="false" customHeight="false" outlineLevel="0" collapsed="false">
      <c r="A940" s="22"/>
      <c r="B940" s="42"/>
      <c r="C940" s="22"/>
      <c r="D940" s="41"/>
      <c r="E940" s="41"/>
      <c r="F940" s="22"/>
      <c r="G940" s="43" t="str">
        <f aca="false">IF(AND($A940="",$C940="",$D940="",$E940=""),"",IF($A940="","Needs a JE #",IF(ROUND(SUMIF($A$2:$A$1001,$A940,$D$2:$D$1001)-SUMIF($A$2:$A$1001,$A940,$E$2:$E$1001),2)=0,"✓","Out of balance")))</f>
        <v/>
      </c>
      <c r="H940" s="0" t="str">
        <f aca="false">IF($C940="","",IFERROR(INDEX('Chart of Accounts'!$C$2:$C$57,MATCH($C940,'Chart of Accounts'!$A$2:$A$57,0)),""))</f>
        <v/>
      </c>
      <c r="I940" s="0" t="str">
        <f aca="false">IF($C940="","",IFERROR(INDEX('Chart of Accounts'!$B$2:$B$57,MATCH($C940,'Chart of Accounts'!$A$2:$A$57,0)),""))</f>
        <v/>
      </c>
    </row>
    <row r="941" customFormat="false" ht="15" hidden="false" customHeight="false" outlineLevel="0" collapsed="false">
      <c r="A941" s="22"/>
      <c r="B941" s="42"/>
      <c r="C941" s="22"/>
      <c r="D941" s="41"/>
      <c r="E941" s="41"/>
      <c r="F941" s="22"/>
      <c r="G941" s="43" t="str">
        <f aca="false">IF(AND($A941="",$C941="",$D941="",$E941=""),"",IF($A941="","Needs a JE #",IF(ROUND(SUMIF($A$2:$A$1001,$A941,$D$2:$D$1001)-SUMIF($A$2:$A$1001,$A941,$E$2:$E$1001),2)=0,"✓","Out of balance")))</f>
        <v/>
      </c>
      <c r="H941" s="0" t="str">
        <f aca="false">IF($C941="","",IFERROR(INDEX('Chart of Accounts'!$C$2:$C$57,MATCH($C941,'Chart of Accounts'!$A$2:$A$57,0)),""))</f>
        <v/>
      </c>
      <c r="I941" s="0" t="str">
        <f aca="false">IF($C941="","",IFERROR(INDEX('Chart of Accounts'!$B$2:$B$57,MATCH($C941,'Chart of Accounts'!$A$2:$A$57,0)),""))</f>
        <v/>
      </c>
    </row>
    <row r="942" customFormat="false" ht="15" hidden="false" customHeight="false" outlineLevel="0" collapsed="false">
      <c r="A942" s="22"/>
      <c r="B942" s="42"/>
      <c r="C942" s="22"/>
      <c r="D942" s="41"/>
      <c r="E942" s="41"/>
      <c r="F942" s="22"/>
      <c r="G942" s="43" t="str">
        <f aca="false">IF(AND($A942="",$C942="",$D942="",$E942=""),"",IF($A942="","Needs a JE #",IF(ROUND(SUMIF($A$2:$A$1001,$A942,$D$2:$D$1001)-SUMIF($A$2:$A$1001,$A942,$E$2:$E$1001),2)=0,"✓","Out of balance")))</f>
        <v/>
      </c>
      <c r="H942" s="0" t="str">
        <f aca="false">IF($C942="","",IFERROR(INDEX('Chart of Accounts'!$C$2:$C$57,MATCH($C942,'Chart of Accounts'!$A$2:$A$57,0)),""))</f>
        <v/>
      </c>
      <c r="I942" s="0" t="str">
        <f aca="false">IF($C942="","",IFERROR(INDEX('Chart of Accounts'!$B$2:$B$57,MATCH($C942,'Chart of Accounts'!$A$2:$A$57,0)),""))</f>
        <v/>
      </c>
    </row>
    <row r="943" customFormat="false" ht="15" hidden="false" customHeight="false" outlineLevel="0" collapsed="false">
      <c r="A943" s="22"/>
      <c r="B943" s="42"/>
      <c r="C943" s="22"/>
      <c r="D943" s="41"/>
      <c r="E943" s="41"/>
      <c r="F943" s="22"/>
      <c r="G943" s="43" t="str">
        <f aca="false">IF(AND($A943="",$C943="",$D943="",$E943=""),"",IF($A943="","Needs a JE #",IF(ROUND(SUMIF($A$2:$A$1001,$A943,$D$2:$D$1001)-SUMIF($A$2:$A$1001,$A943,$E$2:$E$1001),2)=0,"✓","Out of balance")))</f>
        <v/>
      </c>
      <c r="H943" s="0" t="str">
        <f aca="false">IF($C943="","",IFERROR(INDEX('Chart of Accounts'!$C$2:$C$57,MATCH($C943,'Chart of Accounts'!$A$2:$A$57,0)),""))</f>
        <v/>
      </c>
      <c r="I943" s="0" t="str">
        <f aca="false">IF($C943="","",IFERROR(INDEX('Chart of Accounts'!$B$2:$B$57,MATCH($C943,'Chart of Accounts'!$A$2:$A$57,0)),""))</f>
        <v/>
      </c>
    </row>
    <row r="944" customFormat="false" ht="15" hidden="false" customHeight="false" outlineLevel="0" collapsed="false">
      <c r="A944" s="22"/>
      <c r="B944" s="42"/>
      <c r="C944" s="22"/>
      <c r="D944" s="41"/>
      <c r="E944" s="41"/>
      <c r="F944" s="22"/>
      <c r="G944" s="43" t="str">
        <f aca="false">IF(AND($A944="",$C944="",$D944="",$E944=""),"",IF($A944="","Needs a JE #",IF(ROUND(SUMIF($A$2:$A$1001,$A944,$D$2:$D$1001)-SUMIF($A$2:$A$1001,$A944,$E$2:$E$1001),2)=0,"✓","Out of balance")))</f>
        <v/>
      </c>
      <c r="H944" s="0" t="str">
        <f aca="false">IF($C944="","",IFERROR(INDEX('Chart of Accounts'!$C$2:$C$57,MATCH($C944,'Chart of Accounts'!$A$2:$A$57,0)),""))</f>
        <v/>
      </c>
      <c r="I944" s="0" t="str">
        <f aca="false">IF($C944="","",IFERROR(INDEX('Chart of Accounts'!$B$2:$B$57,MATCH($C944,'Chart of Accounts'!$A$2:$A$57,0)),""))</f>
        <v/>
      </c>
    </row>
    <row r="945" customFormat="false" ht="15" hidden="false" customHeight="false" outlineLevel="0" collapsed="false">
      <c r="A945" s="22"/>
      <c r="B945" s="42"/>
      <c r="C945" s="22"/>
      <c r="D945" s="41"/>
      <c r="E945" s="41"/>
      <c r="F945" s="22"/>
      <c r="G945" s="43" t="str">
        <f aca="false">IF(AND($A945="",$C945="",$D945="",$E945=""),"",IF($A945="","Needs a JE #",IF(ROUND(SUMIF($A$2:$A$1001,$A945,$D$2:$D$1001)-SUMIF($A$2:$A$1001,$A945,$E$2:$E$1001),2)=0,"✓","Out of balance")))</f>
        <v/>
      </c>
      <c r="H945" s="0" t="str">
        <f aca="false">IF($C945="","",IFERROR(INDEX('Chart of Accounts'!$C$2:$C$57,MATCH($C945,'Chart of Accounts'!$A$2:$A$57,0)),""))</f>
        <v/>
      </c>
      <c r="I945" s="0" t="str">
        <f aca="false">IF($C945="","",IFERROR(INDEX('Chart of Accounts'!$B$2:$B$57,MATCH($C945,'Chart of Accounts'!$A$2:$A$57,0)),""))</f>
        <v/>
      </c>
    </row>
    <row r="946" customFormat="false" ht="15" hidden="false" customHeight="false" outlineLevel="0" collapsed="false">
      <c r="A946" s="22"/>
      <c r="B946" s="42"/>
      <c r="C946" s="22"/>
      <c r="D946" s="41"/>
      <c r="E946" s="41"/>
      <c r="F946" s="22"/>
      <c r="G946" s="43" t="str">
        <f aca="false">IF(AND($A946="",$C946="",$D946="",$E946=""),"",IF($A946="","Needs a JE #",IF(ROUND(SUMIF($A$2:$A$1001,$A946,$D$2:$D$1001)-SUMIF($A$2:$A$1001,$A946,$E$2:$E$1001),2)=0,"✓","Out of balance")))</f>
        <v/>
      </c>
      <c r="H946" s="0" t="str">
        <f aca="false">IF($C946="","",IFERROR(INDEX('Chart of Accounts'!$C$2:$C$57,MATCH($C946,'Chart of Accounts'!$A$2:$A$57,0)),""))</f>
        <v/>
      </c>
      <c r="I946" s="0" t="str">
        <f aca="false">IF($C946="","",IFERROR(INDEX('Chart of Accounts'!$B$2:$B$57,MATCH($C946,'Chart of Accounts'!$A$2:$A$57,0)),""))</f>
        <v/>
      </c>
    </row>
    <row r="947" customFormat="false" ht="15" hidden="false" customHeight="false" outlineLevel="0" collapsed="false">
      <c r="A947" s="22"/>
      <c r="B947" s="42"/>
      <c r="C947" s="22"/>
      <c r="D947" s="41"/>
      <c r="E947" s="41"/>
      <c r="F947" s="22"/>
      <c r="G947" s="43" t="str">
        <f aca="false">IF(AND($A947="",$C947="",$D947="",$E947=""),"",IF($A947="","Needs a JE #",IF(ROUND(SUMIF($A$2:$A$1001,$A947,$D$2:$D$1001)-SUMIF($A$2:$A$1001,$A947,$E$2:$E$1001),2)=0,"✓","Out of balance")))</f>
        <v/>
      </c>
      <c r="H947" s="0" t="str">
        <f aca="false">IF($C947="","",IFERROR(INDEX('Chart of Accounts'!$C$2:$C$57,MATCH($C947,'Chart of Accounts'!$A$2:$A$57,0)),""))</f>
        <v/>
      </c>
      <c r="I947" s="0" t="str">
        <f aca="false">IF($C947="","",IFERROR(INDEX('Chart of Accounts'!$B$2:$B$57,MATCH($C947,'Chart of Accounts'!$A$2:$A$57,0)),""))</f>
        <v/>
      </c>
    </row>
    <row r="948" customFormat="false" ht="15" hidden="false" customHeight="false" outlineLevel="0" collapsed="false">
      <c r="A948" s="22"/>
      <c r="B948" s="42"/>
      <c r="C948" s="22"/>
      <c r="D948" s="41"/>
      <c r="E948" s="41"/>
      <c r="F948" s="22"/>
      <c r="G948" s="43" t="str">
        <f aca="false">IF(AND($A948="",$C948="",$D948="",$E948=""),"",IF($A948="","Needs a JE #",IF(ROUND(SUMIF($A$2:$A$1001,$A948,$D$2:$D$1001)-SUMIF($A$2:$A$1001,$A948,$E$2:$E$1001),2)=0,"✓","Out of balance")))</f>
        <v/>
      </c>
      <c r="H948" s="0" t="str">
        <f aca="false">IF($C948="","",IFERROR(INDEX('Chart of Accounts'!$C$2:$C$57,MATCH($C948,'Chart of Accounts'!$A$2:$A$57,0)),""))</f>
        <v/>
      </c>
      <c r="I948" s="0" t="str">
        <f aca="false">IF($C948="","",IFERROR(INDEX('Chart of Accounts'!$B$2:$B$57,MATCH($C948,'Chart of Accounts'!$A$2:$A$57,0)),""))</f>
        <v/>
      </c>
    </row>
    <row r="949" customFormat="false" ht="15" hidden="false" customHeight="false" outlineLevel="0" collapsed="false">
      <c r="A949" s="22"/>
      <c r="B949" s="42"/>
      <c r="C949" s="22"/>
      <c r="D949" s="41"/>
      <c r="E949" s="41"/>
      <c r="F949" s="22"/>
      <c r="G949" s="43" t="str">
        <f aca="false">IF(AND($A949="",$C949="",$D949="",$E949=""),"",IF($A949="","Needs a JE #",IF(ROUND(SUMIF($A$2:$A$1001,$A949,$D$2:$D$1001)-SUMIF($A$2:$A$1001,$A949,$E$2:$E$1001),2)=0,"✓","Out of balance")))</f>
        <v/>
      </c>
      <c r="H949" s="0" t="str">
        <f aca="false">IF($C949="","",IFERROR(INDEX('Chart of Accounts'!$C$2:$C$57,MATCH($C949,'Chart of Accounts'!$A$2:$A$57,0)),""))</f>
        <v/>
      </c>
      <c r="I949" s="0" t="str">
        <f aca="false">IF($C949="","",IFERROR(INDEX('Chart of Accounts'!$B$2:$B$57,MATCH($C949,'Chart of Accounts'!$A$2:$A$57,0)),""))</f>
        <v/>
      </c>
    </row>
    <row r="950" customFormat="false" ht="15" hidden="false" customHeight="false" outlineLevel="0" collapsed="false">
      <c r="A950" s="22"/>
      <c r="B950" s="42"/>
      <c r="C950" s="22"/>
      <c r="D950" s="41"/>
      <c r="E950" s="41"/>
      <c r="F950" s="22"/>
      <c r="G950" s="43" t="str">
        <f aca="false">IF(AND($A950="",$C950="",$D950="",$E950=""),"",IF($A950="","Needs a JE #",IF(ROUND(SUMIF($A$2:$A$1001,$A950,$D$2:$D$1001)-SUMIF($A$2:$A$1001,$A950,$E$2:$E$1001),2)=0,"✓","Out of balance")))</f>
        <v/>
      </c>
      <c r="H950" s="0" t="str">
        <f aca="false">IF($C950="","",IFERROR(INDEX('Chart of Accounts'!$C$2:$C$57,MATCH($C950,'Chart of Accounts'!$A$2:$A$57,0)),""))</f>
        <v/>
      </c>
      <c r="I950" s="0" t="str">
        <f aca="false">IF($C950="","",IFERROR(INDEX('Chart of Accounts'!$B$2:$B$57,MATCH($C950,'Chart of Accounts'!$A$2:$A$57,0)),""))</f>
        <v/>
      </c>
    </row>
    <row r="951" customFormat="false" ht="15" hidden="false" customHeight="false" outlineLevel="0" collapsed="false">
      <c r="A951" s="22"/>
      <c r="B951" s="42"/>
      <c r="C951" s="22"/>
      <c r="D951" s="41"/>
      <c r="E951" s="41"/>
      <c r="F951" s="22"/>
      <c r="G951" s="43" t="str">
        <f aca="false">IF(AND($A951="",$C951="",$D951="",$E951=""),"",IF($A951="","Needs a JE #",IF(ROUND(SUMIF($A$2:$A$1001,$A951,$D$2:$D$1001)-SUMIF($A$2:$A$1001,$A951,$E$2:$E$1001),2)=0,"✓","Out of balance")))</f>
        <v/>
      </c>
      <c r="H951" s="0" t="str">
        <f aca="false">IF($C951="","",IFERROR(INDEX('Chart of Accounts'!$C$2:$C$57,MATCH($C951,'Chart of Accounts'!$A$2:$A$57,0)),""))</f>
        <v/>
      </c>
      <c r="I951" s="0" t="str">
        <f aca="false">IF($C951="","",IFERROR(INDEX('Chart of Accounts'!$B$2:$B$57,MATCH($C951,'Chart of Accounts'!$A$2:$A$57,0)),""))</f>
        <v/>
      </c>
    </row>
    <row r="952" customFormat="false" ht="15" hidden="false" customHeight="false" outlineLevel="0" collapsed="false">
      <c r="A952" s="22"/>
      <c r="B952" s="42"/>
      <c r="C952" s="22"/>
      <c r="D952" s="41"/>
      <c r="E952" s="41"/>
      <c r="F952" s="22"/>
      <c r="G952" s="43" t="str">
        <f aca="false">IF(AND($A952="",$C952="",$D952="",$E952=""),"",IF($A952="","Needs a JE #",IF(ROUND(SUMIF($A$2:$A$1001,$A952,$D$2:$D$1001)-SUMIF($A$2:$A$1001,$A952,$E$2:$E$1001),2)=0,"✓","Out of balance")))</f>
        <v/>
      </c>
      <c r="H952" s="0" t="str">
        <f aca="false">IF($C952="","",IFERROR(INDEX('Chart of Accounts'!$C$2:$C$57,MATCH($C952,'Chart of Accounts'!$A$2:$A$57,0)),""))</f>
        <v/>
      </c>
      <c r="I952" s="0" t="str">
        <f aca="false">IF($C952="","",IFERROR(INDEX('Chart of Accounts'!$B$2:$B$57,MATCH($C952,'Chart of Accounts'!$A$2:$A$57,0)),""))</f>
        <v/>
      </c>
    </row>
    <row r="953" customFormat="false" ht="15" hidden="false" customHeight="false" outlineLevel="0" collapsed="false">
      <c r="A953" s="22"/>
      <c r="B953" s="42"/>
      <c r="C953" s="22"/>
      <c r="D953" s="41"/>
      <c r="E953" s="41"/>
      <c r="F953" s="22"/>
      <c r="G953" s="43" t="str">
        <f aca="false">IF(AND($A953="",$C953="",$D953="",$E953=""),"",IF($A953="","Needs a JE #",IF(ROUND(SUMIF($A$2:$A$1001,$A953,$D$2:$D$1001)-SUMIF($A$2:$A$1001,$A953,$E$2:$E$1001),2)=0,"✓","Out of balance")))</f>
        <v/>
      </c>
      <c r="H953" s="0" t="str">
        <f aca="false">IF($C953="","",IFERROR(INDEX('Chart of Accounts'!$C$2:$C$57,MATCH($C953,'Chart of Accounts'!$A$2:$A$57,0)),""))</f>
        <v/>
      </c>
      <c r="I953" s="0" t="str">
        <f aca="false">IF($C953="","",IFERROR(INDEX('Chart of Accounts'!$B$2:$B$57,MATCH($C953,'Chart of Accounts'!$A$2:$A$57,0)),""))</f>
        <v/>
      </c>
    </row>
    <row r="954" customFormat="false" ht="15" hidden="false" customHeight="false" outlineLevel="0" collapsed="false">
      <c r="A954" s="22"/>
      <c r="B954" s="42"/>
      <c r="C954" s="22"/>
      <c r="D954" s="41"/>
      <c r="E954" s="41"/>
      <c r="F954" s="22"/>
      <c r="G954" s="43" t="str">
        <f aca="false">IF(AND($A954="",$C954="",$D954="",$E954=""),"",IF($A954="","Needs a JE #",IF(ROUND(SUMIF($A$2:$A$1001,$A954,$D$2:$D$1001)-SUMIF($A$2:$A$1001,$A954,$E$2:$E$1001),2)=0,"✓","Out of balance")))</f>
        <v/>
      </c>
      <c r="H954" s="0" t="str">
        <f aca="false">IF($C954="","",IFERROR(INDEX('Chart of Accounts'!$C$2:$C$57,MATCH($C954,'Chart of Accounts'!$A$2:$A$57,0)),""))</f>
        <v/>
      </c>
      <c r="I954" s="0" t="str">
        <f aca="false">IF($C954="","",IFERROR(INDEX('Chart of Accounts'!$B$2:$B$57,MATCH($C954,'Chart of Accounts'!$A$2:$A$57,0)),""))</f>
        <v/>
      </c>
    </row>
    <row r="955" customFormat="false" ht="15" hidden="false" customHeight="false" outlineLevel="0" collapsed="false">
      <c r="A955" s="22"/>
      <c r="B955" s="42"/>
      <c r="C955" s="22"/>
      <c r="D955" s="41"/>
      <c r="E955" s="41"/>
      <c r="F955" s="22"/>
      <c r="G955" s="43" t="str">
        <f aca="false">IF(AND($A955="",$C955="",$D955="",$E955=""),"",IF($A955="","Needs a JE #",IF(ROUND(SUMIF($A$2:$A$1001,$A955,$D$2:$D$1001)-SUMIF($A$2:$A$1001,$A955,$E$2:$E$1001),2)=0,"✓","Out of balance")))</f>
        <v/>
      </c>
      <c r="H955" s="0" t="str">
        <f aca="false">IF($C955="","",IFERROR(INDEX('Chart of Accounts'!$C$2:$C$57,MATCH($C955,'Chart of Accounts'!$A$2:$A$57,0)),""))</f>
        <v/>
      </c>
      <c r="I955" s="0" t="str">
        <f aca="false">IF($C955="","",IFERROR(INDEX('Chart of Accounts'!$B$2:$B$57,MATCH($C955,'Chart of Accounts'!$A$2:$A$57,0)),""))</f>
        <v/>
      </c>
    </row>
    <row r="956" customFormat="false" ht="15" hidden="false" customHeight="false" outlineLevel="0" collapsed="false">
      <c r="A956" s="22"/>
      <c r="B956" s="42"/>
      <c r="C956" s="22"/>
      <c r="D956" s="41"/>
      <c r="E956" s="41"/>
      <c r="F956" s="22"/>
      <c r="G956" s="43" t="str">
        <f aca="false">IF(AND($A956="",$C956="",$D956="",$E956=""),"",IF($A956="","Needs a JE #",IF(ROUND(SUMIF($A$2:$A$1001,$A956,$D$2:$D$1001)-SUMIF($A$2:$A$1001,$A956,$E$2:$E$1001),2)=0,"✓","Out of balance")))</f>
        <v/>
      </c>
      <c r="H956" s="0" t="str">
        <f aca="false">IF($C956="","",IFERROR(INDEX('Chart of Accounts'!$C$2:$C$57,MATCH($C956,'Chart of Accounts'!$A$2:$A$57,0)),""))</f>
        <v/>
      </c>
      <c r="I956" s="0" t="str">
        <f aca="false">IF($C956="","",IFERROR(INDEX('Chart of Accounts'!$B$2:$B$57,MATCH($C956,'Chart of Accounts'!$A$2:$A$57,0)),""))</f>
        <v/>
      </c>
    </row>
    <row r="957" customFormat="false" ht="15" hidden="false" customHeight="false" outlineLevel="0" collapsed="false">
      <c r="A957" s="22"/>
      <c r="B957" s="42"/>
      <c r="C957" s="22"/>
      <c r="D957" s="41"/>
      <c r="E957" s="41"/>
      <c r="F957" s="22"/>
      <c r="G957" s="43" t="str">
        <f aca="false">IF(AND($A957="",$C957="",$D957="",$E957=""),"",IF($A957="","Needs a JE #",IF(ROUND(SUMIF($A$2:$A$1001,$A957,$D$2:$D$1001)-SUMIF($A$2:$A$1001,$A957,$E$2:$E$1001),2)=0,"✓","Out of balance")))</f>
        <v/>
      </c>
      <c r="H957" s="0" t="str">
        <f aca="false">IF($C957="","",IFERROR(INDEX('Chart of Accounts'!$C$2:$C$57,MATCH($C957,'Chart of Accounts'!$A$2:$A$57,0)),""))</f>
        <v/>
      </c>
      <c r="I957" s="0" t="str">
        <f aca="false">IF($C957="","",IFERROR(INDEX('Chart of Accounts'!$B$2:$B$57,MATCH($C957,'Chart of Accounts'!$A$2:$A$57,0)),""))</f>
        <v/>
      </c>
    </row>
    <row r="958" customFormat="false" ht="15" hidden="false" customHeight="false" outlineLevel="0" collapsed="false">
      <c r="A958" s="22"/>
      <c r="B958" s="42"/>
      <c r="C958" s="22"/>
      <c r="D958" s="41"/>
      <c r="E958" s="41"/>
      <c r="F958" s="22"/>
      <c r="G958" s="43" t="str">
        <f aca="false">IF(AND($A958="",$C958="",$D958="",$E958=""),"",IF($A958="","Needs a JE #",IF(ROUND(SUMIF($A$2:$A$1001,$A958,$D$2:$D$1001)-SUMIF($A$2:$A$1001,$A958,$E$2:$E$1001),2)=0,"✓","Out of balance")))</f>
        <v/>
      </c>
      <c r="H958" s="0" t="str">
        <f aca="false">IF($C958="","",IFERROR(INDEX('Chart of Accounts'!$C$2:$C$57,MATCH($C958,'Chart of Accounts'!$A$2:$A$57,0)),""))</f>
        <v/>
      </c>
      <c r="I958" s="0" t="str">
        <f aca="false">IF($C958="","",IFERROR(INDEX('Chart of Accounts'!$B$2:$B$57,MATCH($C958,'Chart of Accounts'!$A$2:$A$57,0)),""))</f>
        <v/>
      </c>
    </row>
    <row r="959" customFormat="false" ht="15" hidden="false" customHeight="false" outlineLevel="0" collapsed="false">
      <c r="A959" s="22"/>
      <c r="B959" s="42"/>
      <c r="C959" s="22"/>
      <c r="D959" s="41"/>
      <c r="E959" s="41"/>
      <c r="F959" s="22"/>
      <c r="G959" s="43" t="str">
        <f aca="false">IF(AND($A959="",$C959="",$D959="",$E959=""),"",IF($A959="","Needs a JE #",IF(ROUND(SUMIF($A$2:$A$1001,$A959,$D$2:$D$1001)-SUMIF($A$2:$A$1001,$A959,$E$2:$E$1001),2)=0,"✓","Out of balance")))</f>
        <v/>
      </c>
      <c r="H959" s="0" t="str">
        <f aca="false">IF($C959="","",IFERROR(INDEX('Chart of Accounts'!$C$2:$C$57,MATCH($C959,'Chart of Accounts'!$A$2:$A$57,0)),""))</f>
        <v/>
      </c>
      <c r="I959" s="0" t="str">
        <f aca="false">IF($C959="","",IFERROR(INDEX('Chart of Accounts'!$B$2:$B$57,MATCH($C959,'Chart of Accounts'!$A$2:$A$57,0)),""))</f>
        <v/>
      </c>
    </row>
    <row r="960" customFormat="false" ht="15" hidden="false" customHeight="false" outlineLevel="0" collapsed="false">
      <c r="A960" s="22"/>
      <c r="B960" s="42"/>
      <c r="C960" s="22"/>
      <c r="D960" s="41"/>
      <c r="E960" s="41"/>
      <c r="F960" s="22"/>
      <c r="G960" s="43" t="str">
        <f aca="false">IF(AND($A960="",$C960="",$D960="",$E960=""),"",IF($A960="","Needs a JE #",IF(ROUND(SUMIF($A$2:$A$1001,$A960,$D$2:$D$1001)-SUMIF($A$2:$A$1001,$A960,$E$2:$E$1001),2)=0,"✓","Out of balance")))</f>
        <v/>
      </c>
      <c r="H960" s="0" t="str">
        <f aca="false">IF($C960="","",IFERROR(INDEX('Chart of Accounts'!$C$2:$C$57,MATCH($C960,'Chart of Accounts'!$A$2:$A$57,0)),""))</f>
        <v/>
      </c>
      <c r="I960" s="0" t="str">
        <f aca="false">IF($C960="","",IFERROR(INDEX('Chart of Accounts'!$B$2:$B$57,MATCH($C960,'Chart of Accounts'!$A$2:$A$57,0)),""))</f>
        <v/>
      </c>
    </row>
    <row r="961" customFormat="false" ht="15" hidden="false" customHeight="false" outlineLevel="0" collapsed="false">
      <c r="A961" s="22"/>
      <c r="B961" s="42"/>
      <c r="C961" s="22"/>
      <c r="D961" s="41"/>
      <c r="E961" s="41"/>
      <c r="F961" s="22"/>
      <c r="G961" s="43" t="str">
        <f aca="false">IF(AND($A961="",$C961="",$D961="",$E961=""),"",IF($A961="","Needs a JE #",IF(ROUND(SUMIF($A$2:$A$1001,$A961,$D$2:$D$1001)-SUMIF($A$2:$A$1001,$A961,$E$2:$E$1001),2)=0,"✓","Out of balance")))</f>
        <v/>
      </c>
      <c r="H961" s="0" t="str">
        <f aca="false">IF($C961="","",IFERROR(INDEX('Chart of Accounts'!$C$2:$C$57,MATCH($C961,'Chart of Accounts'!$A$2:$A$57,0)),""))</f>
        <v/>
      </c>
      <c r="I961" s="0" t="str">
        <f aca="false">IF($C961="","",IFERROR(INDEX('Chart of Accounts'!$B$2:$B$57,MATCH($C961,'Chart of Accounts'!$A$2:$A$57,0)),""))</f>
        <v/>
      </c>
    </row>
    <row r="962" customFormat="false" ht="15" hidden="false" customHeight="false" outlineLevel="0" collapsed="false">
      <c r="A962" s="22"/>
      <c r="B962" s="42"/>
      <c r="C962" s="22"/>
      <c r="D962" s="41"/>
      <c r="E962" s="41"/>
      <c r="F962" s="22"/>
      <c r="G962" s="43" t="str">
        <f aca="false">IF(AND($A962="",$C962="",$D962="",$E962=""),"",IF($A962="","Needs a JE #",IF(ROUND(SUMIF($A$2:$A$1001,$A962,$D$2:$D$1001)-SUMIF($A$2:$A$1001,$A962,$E$2:$E$1001),2)=0,"✓","Out of balance")))</f>
        <v/>
      </c>
      <c r="H962" s="0" t="str">
        <f aca="false">IF($C962="","",IFERROR(INDEX('Chart of Accounts'!$C$2:$C$57,MATCH($C962,'Chart of Accounts'!$A$2:$A$57,0)),""))</f>
        <v/>
      </c>
      <c r="I962" s="0" t="str">
        <f aca="false">IF($C962="","",IFERROR(INDEX('Chart of Accounts'!$B$2:$B$57,MATCH($C962,'Chart of Accounts'!$A$2:$A$57,0)),""))</f>
        <v/>
      </c>
    </row>
    <row r="963" customFormat="false" ht="15" hidden="false" customHeight="false" outlineLevel="0" collapsed="false">
      <c r="A963" s="22"/>
      <c r="B963" s="42"/>
      <c r="C963" s="22"/>
      <c r="D963" s="41"/>
      <c r="E963" s="41"/>
      <c r="F963" s="22"/>
      <c r="G963" s="43" t="str">
        <f aca="false">IF(AND($A963="",$C963="",$D963="",$E963=""),"",IF($A963="","Needs a JE #",IF(ROUND(SUMIF($A$2:$A$1001,$A963,$D$2:$D$1001)-SUMIF($A$2:$A$1001,$A963,$E$2:$E$1001),2)=0,"✓","Out of balance")))</f>
        <v/>
      </c>
      <c r="H963" s="0" t="str">
        <f aca="false">IF($C963="","",IFERROR(INDEX('Chart of Accounts'!$C$2:$C$57,MATCH($C963,'Chart of Accounts'!$A$2:$A$57,0)),""))</f>
        <v/>
      </c>
      <c r="I963" s="0" t="str">
        <f aca="false">IF($C963="","",IFERROR(INDEX('Chart of Accounts'!$B$2:$B$57,MATCH($C963,'Chart of Accounts'!$A$2:$A$57,0)),""))</f>
        <v/>
      </c>
    </row>
    <row r="964" customFormat="false" ht="15" hidden="false" customHeight="false" outlineLevel="0" collapsed="false">
      <c r="A964" s="22"/>
      <c r="B964" s="42"/>
      <c r="C964" s="22"/>
      <c r="D964" s="41"/>
      <c r="E964" s="41"/>
      <c r="F964" s="22"/>
      <c r="G964" s="43" t="str">
        <f aca="false">IF(AND($A964="",$C964="",$D964="",$E964=""),"",IF($A964="","Needs a JE #",IF(ROUND(SUMIF($A$2:$A$1001,$A964,$D$2:$D$1001)-SUMIF($A$2:$A$1001,$A964,$E$2:$E$1001),2)=0,"✓","Out of balance")))</f>
        <v/>
      </c>
      <c r="H964" s="0" t="str">
        <f aca="false">IF($C964="","",IFERROR(INDEX('Chart of Accounts'!$C$2:$C$57,MATCH($C964,'Chart of Accounts'!$A$2:$A$57,0)),""))</f>
        <v/>
      </c>
      <c r="I964" s="0" t="str">
        <f aca="false">IF($C964="","",IFERROR(INDEX('Chart of Accounts'!$B$2:$B$57,MATCH($C964,'Chart of Accounts'!$A$2:$A$57,0)),""))</f>
        <v/>
      </c>
    </row>
    <row r="965" customFormat="false" ht="15" hidden="false" customHeight="false" outlineLevel="0" collapsed="false">
      <c r="A965" s="22"/>
      <c r="B965" s="42"/>
      <c r="C965" s="22"/>
      <c r="D965" s="41"/>
      <c r="E965" s="41"/>
      <c r="F965" s="22"/>
      <c r="G965" s="43" t="str">
        <f aca="false">IF(AND($A965="",$C965="",$D965="",$E965=""),"",IF($A965="","Needs a JE #",IF(ROUND(SUMIF($A$2:$A$1001,$A965,$D$2:$D$1001)-SUMIF($A$2:$A$1001,$A965,$E$2:$E$1001),2)=0,"✓","Out of balance")))</f>
        <v/>
      </c>
      <c r="H965" s="0" t="str">
        <f aca="false">IF($C965="","",IFERROR(INDEX('Chart of Accounts'!$C$2:$C$57,MATCH($C965,'Chart of Accounts'!$A$2:$A$57,0)),""))</f>
        <v/>
      </c>
      <c r="I965" s="0" t="str">
        <f aca="false">IF($C965="","",IFERROR(INDEX('Chart of Accounts'!$B$2:$B$57,MATCH($C965,'Chart of Accounts'!$A$2:$A$57,0)),""))</f>
        <v/>
      </c>
    </row>
    <row r="966" customFormat="false" ht="15" hidden="false" customHeight="false" outlineLevel="0" collapsed="false">
      <c r="A966" s="22"/>
      <c r="B966" s="42"/>
      <c r="C966" s="22"/>
      <c r="D966" s="41"/>
      <c r="E966" s="41"/>
      <c r="F966" s="22"/>
      <c r="G966" s="43" t="str">
        <f aca="false">IF(AND($A966="",$C966="",$D966="",$E966=""),"",IF($A966="","Needs a JE #",IF(ROUND(SUMIF($A$2:$A$1001,$A966,$D$2:$D$1001)-SUMIF($A$2:$A$1001,$A966,$E$2:$E$1001),2)=0,"✓","Out of balance")))</f>
        <v/>
      </c>
      <c r="H966" s="0" t="str">
        <f aca="false">IF($C966="","",IFERROR(INDEX('Chart of Accounts'!$C$2:$C$57,MATCH($C966,'Chart of Accounts'!$A$2:$A$57,0)),""))</f>
        <v/>
      </c>
      <c r="I966" s="0" t="str">
        <f aca="false">IF($C966="","",IFERROR(INDEX('Chart of Accounts'!$B$2:$B$57,MATCH($C966,'Chart of Accounts'!$A$2:$A$57,0)),""))</f>
        <v/>
      </c>
    </row>
    <row r="967" customFormat="false" ht="15" hidden="false" customHeight="false" outlineLevel="0" collapsed="false">
      <c r="A967" s="22"/>
      <c r="B967" s="42"/>
      <c r="C967" s="22"/>
      <c r="D967" s="41"/>
      <c r="E967" s="41"/>
      <c r="F967" s="22"/>
      <c r="G967" s="43" t="str">
        <f aca="false">IF(AND($A967="",$C967="",$D967="",$E967=""),"",IF($A967="","Needs a JE #",IF(ROUND(SUMIF($A$2:$A$1001,$A967,$D$2:$D$1001)-SUMIF($A$2:$A$1001,$A967,$E$2:$E$1001),2)=0,"✓","Out of balance")))</f>
        <v/>
      </c>
      <c r="H967" s="0" t="str">
        <f aca="false">IF($C967="","",IFERROR(INDEX('Chart of Accounts'!$C$2:$C$57,MATCH($C967,'Chart of Accounts'!$A$2:$A$57,0)),""))</f>
        <v/>
      </c>
      <c r="I967" s="0" t="str">
        <f aca="false">IF($C967="","",IFERROR(INDEX('Chart of Accounts'!$B$2:$B$57,MATCH($C967,'Chart of Accounts'!$A$2:$A$57,0)),""))</f>
        <v/>
      </c>
    </row>
    <row r="968" customFormat="false" ht="15" hidden="false" customHeight="false" outlineLevel="0" collapsed="false">
      <c r="A968" s="22"/>
      <c r="B968" s="42"/>
      <c r="C968" s="22"/>
      <c r="D968" s="41"/>
      <c r="E968" s="41"/>
      <c r="F968" s="22"/>
      <c r="G968" s="43" t="str">
        <f aca="false">IF(AND($A968="",$C968="",$D968="",$E968=""),"",IF($A968="","Needs a JE #",IF(ROUND(SUMIF($A$2:$A$1001,$A968,$D$2:$D$1001)-SUMIF($A$2:$A$1001,$A968,$E$2:$E$1001),2)=0,"✓","Out of balance")))</f>
        <v/>
      </c>
      <c r="H968" s="0" t="str">
        <f aca="false">IF($C968="","",IFERROR(INDEX('Chart of Accounts'!$C$2:$C$57,MATCH($C968,'Chart of Accounts'!$A$2:$A$57,0)),""))</f>
        <v/>
      </c>
      <c r="I968" s="0" t="str">
        <f aca="false">IF($C968="","",IFERROR(INDEX('Chart of Accounts'!$B$2:$B$57,MATCH($C968,'Chart of Accounts'!$A$2:$A$57,0)),""))</f>
        <v/>
      </c>
    </row>
    <row r="969" customFormat="false" ht="15" hidden="false" customHeight="false" outlineLevel="0" collapsed="false">
      <c r="A969" s="22"/>
      <c r="B969" s="42"/>
      <c r="C969" s="22"/>
      <c r="D969" s="41"/>
      <c r="E969" s="41"/>
      <c r="F969" s="22"/>
      <c r="G969" s="43" t="str">
        <f aca="false">IF(AND($A969="",$C969="",$D969="",$E969=""),"",IF($A969="","Needs a JE #",IF(ROUND(SUMIF($A$2:$A$1001,$A969,$D$2:$D$1001)-SUMIF($A$2:$A$1001,$A969,$E$2:$E$1001),2)=0,"✓","Out of balance")))</f>
        <v/>
      </c>
      <c r="H969" s="0" t="str">
        <f aca="false">IF($C969="","",IFERROR(INDEX('Chart of Accounts'!$C$2:$C$57,MATCH($C969,'Chart of Accounts'!$A$2:$A$57,0)),""))</f>
        <v/>
      </c>
      <c r="I969" s="0" t="str">
        <f aca="false">IF($C969="","",IFERROR(INDEX('Chart of Accounts'!$B$2:$B$57,MATCH($C969,'Chart of Accounts'!$A$2:$A$57,0)),""))</f>
        <v/>
      </c>
    </row>
    <row r="970" customFormat="false" ht="15" hidden="false" customHeight="false" outlineLevel="0" collapsed="false">
      <c r="A970" s="22"/>
      <c r="B970" s="42"/>
      <c r="C970" s="22"/>
      <c r="D970" s="41"/>
      <c r="E970" s="41"/>
      <c r="F970" s="22"/>
      <c r="G970" s="43" t="str">
        <f aca="false">IF(AND($A970="",$C970="",$D970="",$E970=""),"",IF($A970="","Needs a JE #",IF(ROUND(SUMIF($A$2:$A$1001,$A970,$D$2:$D$1001)-SUMIF($A$2:$A$1001,$A970,$E$2:$E$1001),2)=0,"✓","Out of balance")))</f>
        <v/>
      </c>
      <c r="H970" s="0" t="str">
        <f aca="false">IF($C970="","",IFERROR(INDEX('Chart of Accounts'!$C$2:$C$57,MATCH($C970,'Chart of Accounts'!$A$2:$A$57,0)),""))</f>
        <v/>
      </c>
      <c r="I970" s="0" t="str">
        <f aca="false">IF($C970="","",IFERROR(INDEX('Chart of Accounts'!$B$2:$B$57,MATCH($C970,'Chart of Accounts'!$A$2:$A$57,0)),""))</f>
        <v/>
      </c>
    </row>
    <row r="971" customFormat="false" ht="15" hidden="false" customHeight="false" outlineLevel="0" collapsed="false">
      <c r="A971" s="22"/>
      <c r="B971" s="42"/>
      <c r="C971" s="22"/>
      <c r="D971" s="41"/>
      <c r="E971" s="41"/>
      <c r="F971" s="22"/>
      <c r="G971" s="43" t="str">
        <f aca="false">IF(AND($A971="",$C971="",$D971="",$E971=""),"",IF($A971="","Needs a JE #",IF(ROUND(SUMIF($A$2:$A$1001,$A971,$D$2:$D$1001)-SUMIF($A$2:$A$1001,$A971,$E$2:$E$1001),2)=0,"✓","Out of balance")))</f>
        <v/>
      </c>
      <c r="H971" s="0" t="str">
        <f aca="false">IF($C971="","",IFERROR(INDEX('Chart of Accounts'!$C$2:$C$57,MATCH($C971,'Chart of Accounts'!$A$2:$A$57,0)),""))</f>
        <v/>
      </c>
      <c r="I971" s="0" t="str">
        <f aca="false">IF($C971="","",IFERROR(INDEX('Chart of Accounts'!$B$2:$B$57,MATCH($C971,'Chart of Accounts'!$A$2:$A$57,0)),""))</f>
        <v/>
      </c>
    </row>
    <row r="972" customFormat="false" ht="15" hidden="false" customHeight="false" outlineLevel="0" collapsed="false">
      <c r="A972" s="22"/>
      <c r="B972" s="42"/>
      <c r="C972" s="22"/>
      <c r="D972" s="41"/>
      <c r="E972" s="41"/>
      <c r="F972" s="22"/>
      <c r="G972" s="43" t="str">
        <f aca="false">IF(AND($A972="",$C972="",$D972="",$E972=""),"",IF($A972="","Needs a JE #",IF(ROUND(SUMIF($A$2:$A$1001,$A972,$D$2:$D$1001)-SUMIF($A$2:$A$1001,$A972,$E$2:$E$1001),2)=0,"✓","Out of balance")))</f>
        <v/>
      </c>
      <c r="H972" s="0" t="str">
        <f aca="false">IF($C972="","",IFERROR(INDEX('Chart of Accounts'!$C$2:$C$57,MATCH($C972,'Chart of Accounts'!$A$2:$A$57,0)),""))</f>
        <v/>
      </c>
      <c r="I972" s="0" t="str">
        <f aca="false">IF($C972="","",IFERROR(INDEX('Chart of Accounts'!$B$2:$B$57,MATCH($C972,'Chart of Accounts'!$A$2:$A$57,0)),""))</f>
        <v/>
      </c>
    </row>
    <row r="973" customFormat="false" ht="15" hidden="false" customHeight="false" outlineLevel="0" collapsed="false">
      <c r="A973" s="22"/>
      <c r="B973" s="42"/>
      <c r="C973" s="22"/>
      <c r="D973" s="41"/>
      <c r="E973" s="41"/>
      <c r="F973" s="22"/>
      <c r="G973" s="43" t="str">
        <f aca="false">IF(AND($A973="",$C973="",$D973="",$E973=""),"",IF($A973="","Needs a JE #",IF(ROUND(SUMIF($A$2:$A$1001,$A973,$D$2:$D$1001)-SUMIF($A$2:$A$1001,$A973,$E$2:$E$1001),2)=0,"✓","Out of balance")))</f>
        <v/>
      </c>
      <c r="H973" s="0" t="str">
        <f aca="false">IF($C973="","",IFERROR(INDEX('Chart of Accounts'!$C$2:$C$57,MATCH($C973,'Chart of Accounts'!$A$2:$A$57,0)),""))</f>
        <v/>
      </c>
      <c r="I973" s="0" t="str">
        <f aca="false">IF($C973="","",IFERROR(INDEX('Chart of Accounts'!$B$2:$B$57,MATCH($C973,'Chart of Accounts'!$A$2:$A$57,0)),""))</f>
        <v/>
      </c>
    </row>
    <row r="974" customFormat="false" ht="15" hidden="false" customHeight="false" outlineLevel="0" collapsed="false">
      <c r="A974" s="22"/>
      <c r="B974" s="42"/>
      <c r="C974" s="22"/>
      <c r="D974" s="41"/>
      <c r="E974" s="41"/>
      <c r="F974" s="22"/>
      <c r="G974" s="43" t="str">
        <f aca="false">IF(AND($A974="",$C974="",$D974="",$E974=""),"",IF($A974="","Needs a JE #",IF(ROUND(SUMIF($A$2:$A$1001,$A974,$D$2:$D$1001)-SUMIF($A$2:$A$1001,$A974,$E$2:$E$1001),2)=0,"✓","Out of balance")))</f>
        <v/>
      </c>
      <c r="H974" s="0" t="str">
        <f aca="false">IF($C974="","",IFERROR(INDEX('Chart of Accounts'!$C$2:$C$57,MATCH($C974,'Chart of Accounts'!$A$2:$A$57,0)),""))</f>
        <v/>
      </c>
      <c r="I974" s="0" t="str">
        <f aca="false">IF($C974="","",IFERROR(INDEX('Chart of Accounts'!$B$2:$B$57,MATCH($C974,'Chart of Accounts'!$A$2:$A$57,0)),""))</f>
        <v/>
      </c>
    </row>
    <row r="975" customFormat="false" ht="15" hidden="false" customHeight="false" outlineLevel="0" collapsed="false">
      <c r="A975" s="22"/>
      <c r="B975" s="42"/>
      <c r="C975" s="22"/>
      <c r="D975" s="41"/>
      <c r="E975" s="41"/>
      <c r="F975" s="22"/>
      <c r="G975" s="43" t="str">
        <f aca="false">IF(AND($A975="",$C975="",$D975="",$E975=""),"",IF($A975="","Needs a JE #",IF(ROUND(SUMIF($A$2:$A$1001,$A975,$D$2:$D$1001)-SUMIF($A$2:$A$1001,$A975,$E$2:$E$1001),2)=0,"✓","Out of balance")))</f>
        <v/>
      </c>
      <c r="H975" s="0" t="str">
        <f aca="false">IF($C975="","",IFERROR(INDEX('Chart of Accounts'!$C$2:$C$57,MATCH($C975,'Chart of Accounts'!$A$2:$A$57,0)),""))</f>
        <v/>
      </c>
      <c r="I975" s="0" t="str">
        <f aca="false">IF($C975="","",IFERROR(INDEX('Chart of Accounts'!$B$2:$B$57,MATCH($C975,'Chart of Accounts'!$A$2:$A$57,0)),""))</f>
        <v/>
      </c>
    </row>
    <row r="976" customFormat="false" ht="15" hidden="false" customHeight="false" outlineLevel="0" collapsed="false">
      <c r="A976" s="22"/>
      <c r="B976" s="42"/>
      <c r="C976" s="22"/>
      <c r="D976" s="41"/>
      <c r="E976" s="41"/>
      <c r="F976" s="22"/>
      <c r="G976" s="43" t="str">
        <f aca="false">IF(AND($A976="",$C976="",$D976="",$E976=""),"",IF($A976="","Needs a JE #",IF(ROUND(SUMIF($A$2:$A$1001,$A976,$D$2:$D$1001)-SUMIF($A$2:$A$1001,$A976,$E$2:$E$1001),2)=0,"✓","Out of balance")))</f>
        <v/>
      </c>
      <c r="H976" s="0" t="str">
        <f aca="false">IF($C976="","",IFERROR(INDEX('Chart of Accounts'!$C$2:$C$57,MATCH($C976,'Chart of Accounts'!$A$2:$A$57,0)),""))</f>
        <v/>
      </c>
      <c r="I976" s="0" t="str">
        <f aca="false">IF($C976="","",IFERROR(INDEX('Chart of Accounts'!$B$2:$B$57,MATCH($C976,'Chart of Accounts'!$A$2:$A$57,0)),""))</f>
        <v/>
      </c>
    </row>
    <row r="977" customFormat="false" ht="15" hidden="false" customHeight="false" outlineLevel="0" collapsed="false">
      <c r="A977" s="22"/>
      <c r="B977" s="42"/>
      <c r="C977" s="22"/>
      <c r="D977" s="41"/>
      <c r="E977" s="41"/>
      <c r="F977" s="22"/>
      <c r="G977" s="43" t="str">
        <f aca="false">IF(AND($A977="",$C977="",$D977="",$E977=""),"",IF($A977="","Needs a JE #",IF(ROUND(SUMIF($A$2:$A$1001,$A977,$D$2:$D$1001)-SUMIF($A$2:$A$1001,$A977,$E$2:$E$1001),2)=0,"✓","Out of balance")))</f>
        <v/>
      </c>
      <c r="H977" s="0" t="str">
        <f aca="false">IF($C977="","",IFERROR(INDEX('Chart of Accounts'!$C$2:$C$57,MATCH($C977,'Chart of Accounts'!$A$2:$A$57,0)),""))</f>
        <v/>
      </c>
      <c r="I977" s="0" t="str">
        <f aca="false">IF($C977="","",IFERROR(INDEX('Chart of Accounts'!$B$2:$B$57,MATCH($C977,'Chart of Accounts'!$A$2:$A$57,0)),""))</f>
        <v/>
      </c>
    </row>
    <row r="978" customFormat="false" ht="15" hidden="false" customHeight="false" outlineLevel="0" collapsed="false">
      <c r="A978" s="22"/>
      <c r="B978" s="42"/>
      <c r="C978" s="22"/>
      <c r="D978" s="41"/>
      <c r="E978" s="41"/>
      <c r="F978" s="22"/>
      <c r="G978" s="43" t="str">
        <f aca="false">IF(AND($A978="",$C978="",$D978="",$E978=""),"",IF($A978="","Needs a JE #",IF(ROUND(SUMIF($A$2:$A$1001,$A978,$D$2:$D$1001)-SUMIF($A$2:$A$1001,$A978,$E$2:$E$1001),2)=0,"✓","Out of balance")))</f>
        <v/>
      </c>
      <c r="H978" s="0" t="str">
        <f aca="false">IF($C978="","",IFERROR(INDEX('Chart of Accounts'!$C$2:$C$57,MATCH($C978,'Chart of Accounts'!$A$2:$A$57,0)),""))</f>
        <v/>
      </c>
      <c r="I978" s="0" t="str">
        <f aca="false">IF($C978="","",IFERROR(INDEX('Chart of Accounts'!$B$2:$B$57,MATCH($C978,'Chart of Accounts'!$A$2:$A$57,0)),""))</f>
        <v/>
      </c>
    </row>
    <row r="979" customFormat="false" ht="15" hidden="false" customHeight="false" outlineLevel="0" collapsed="false">
      <c r="A979" s="22"/>
      <c r="B979" s="42"/>
      <c r="C979" s="22"/>
      <c r="D979" s="41"/>
      <c r="E979" s="41"/>
      <c r="F979" s="22"/>
      <c r="G979" s="43" t="str">
        <f aca="false">IF(AND($A979="",$C979="",$D979="",$E979=""),"",IF($A979="","Needs a JE #",IF(ROUND(SUMIF($A$2:$A$1001,$A979,$D$2:$D$1001)-SUMIF($A$2:$A$1001,$A979,$E$2:$E$1001),2)=0,"✓","Out of balance")))</f>
        <v/>
      </c>
      <c r="H979" s="0" t="str">
        <f aca="false">IF($C979="","",IFERROR(INDEX('Chart of Accounts'!$C$2:$C$57,MATCH($C979,'Chart of Accounts'!$A$2:$A$57,0)),""))</f>
        <v/>
      </c>
      <c r="I979" s="0" t="str">
        <f aca="false">IF($C979="","",IFERROR(INDEX('Chart of Accounts'!$B$2:$B$57,MATCH($C979,'Chart of Accounts'!$A$2:$A$57,0)),""))</f>
        <v/>
      </c>
    </row>
    <row r="980" customFormat="false" ht="15" hidden="false" customHeight="false" outlineLevel="0" collapsed="false">
      <c r="A980" s="22"/>
      <c r="B980" s="42"/>
      <c r="C980" s="22"/>
      <c r="D980" s="41"/>
      <c r="E980" s="41"/>
      <c r="F980" s="22"/>
      <c r="G980" s="43" t="str">
        <f aca="false">IF(AND($A980="",$C980="",$D980="",$E980=""),"",IF($A980="","Needs a JE #",IF(ROUND(SUMIF($A$2:$A$1001,$A980,$D$2:$D$1001)-SUMIF($A$2:$A$1001,$A980,$E$2:$E$1001),2)=0,"✓","Out of balance")))</f>
        <v/>
      </c>
      <c r="H980" s="0" t="str">
        <f aca="false">IF($C980="","",IFERROR(INDEX('Chart of Accounts'!$C$2:$C$57,MATCH($C980,'Chart of Accounts'!$A$2:$A$57,0)),""))</f>
        <v/>
      </c>
      <c r="I980" s="0" t="str">
        <f aca="false">IF($C980="","",IFERROR(INDEX('Chart of Accounts'!$B$2:$B$57,MATCH($C980,'Chart of Accounts'!$A$2:$A$57,0)),""))</f>
        <v/>
      </c>
    </row>
    <row r="981" customFormat="false" ht="15" hidden="false" customHeight="false" outlineLevel="0" collapsed="false">
      <c r="A981" s="22"/>
      <c r="B981" s="42"/>
      <c r="C981" s="22"/>
      <c r="D981" s="41"/>
      <c r="E981" s="41"/>
      <c r="F981" s="22"/>
      <c r="G981" s="43" t="str">
        <f aca="false">IF(AND($A981="",$C981="",$D981="",$E981=""),"",IF($A981="","Needs a JE #",IF(ROUND(SUMIF($A$2:$A$1001,$A981,$D$2:$D$1001)-SUMIF($A$2:$A$1001,$A981,$E$2:$E$1001),2)=0,"✓","Out of balance")))</f>
        <v/>
      </c>
      <c r="H981" s="0" t="str">
        <f aca="false">IF($C981="","",IFERROR(INDEX('Chart of Accounts'!$C$2:$C$57,MATCH($C981,'Chart of Accounts'!$A$2:$A$57,0)),""))</f>
        <v/>
      </c>
      <c r="I981" s="0" t="str">
        <f aca="false">IF($C981="","",IFERROR(INDEX('Chart of Accounts'!$B$2:$B$57,MATCH($C981,'Chart of Accounts'!$A$2:$A$57,0)),""))</f>
        <v/>
      </c>
    </row>
    <row r="982" customFormat="false" ht="15" hidden="false" customHeight="false" outlineLevel="0" collapsed="false">
      <c r="A982" s="22"/>
      <c r="B982" s="42"/>
      <c r="C982" s="22"/>
      <c r="D982" s="41"/>
      <c r="E982" s="41"/>
      <c r="F982" s="22"/>
      <c r="G982" s="43" t="str">
        <f aca="false">IF(AND($A982="",$C982="",$D982="",$E982=""),"",IF($A982="","Needs a JE #",IF(ROUND(SUMIF($A$2:$A$1001,$A982,$D$2:$D$1001)-SUMIF($A$2:$A$1001,$A982,$E$2:$E$1001),2)=0,"✓","Out of balance")))</f>
        <v/>
      </c>
      <c r="H982" s="0" t="str">
        <f aca="false">IF($C982="","",IFERROR(INDEX('Chart of Accounts'!$C$2:$C$57,MATCH($C982,'Chart of Accounts'!$A$2:$A$57,0)),""))</f>
        <v/>
      </c>
      <c r="I982" s="0" t="str">
        <f aca="false">IF($C982="","",IFERROR(INDEX('Chart of Accounts'!$B$2:$B$57,MATCH($C982,'Chart of Accounts'!$A$2:$A$57,0)),""))</f>
        <v/>
      </c>
    </row>
    <row r="983" customFormat="false" ht="15" hidden="false" customHeight="false" outlineLevel="0" collapsed="false">
      <c r="A983" s="22"/>
      <c r="B983" s="42"/>
      <c r="C983" s="22"/>
      <c r="D983" s="41"/>
      <c r="E983" s="41"/>
      <c r="F983" s="22"/>
      <c r="G983" s="43" t="str">
        <f aca="false">IF(AND($A983="",$C983="",$D983="",$E983=""),"",IF($A983="","Needs a JE #",IF(ROUND(SUMIF($A$2:$A$1001,$A983,$D$2:$D$1001)-SUMIF($A$2:$A$1001,$A983,$E$2:$E$1001),2)=0,"✓","Out of balance")))</f>
        <v/>
      </c>
      <c r="H983" s="0" t="str">
        <f aca="false">IF($C983="","",IFERROR(INDEX('Chart of Accounts'!$C$2:$C$57,MATCH($C983,'Chart of Accounts'!$A$2:$A$57,0)),""))</f>
        <v/>
      </c>
      <c r="I983" s="0" t="str">
        <f aca="false">IF($C983="","",IFERROR(INDEX('Chart of Accounts'!$B$2:$B$57,MATCH($C983,'Chart of Accounts'!$A$2:$A$57,0)),""))</f>
        <v/>
      </c>
    </row>
    <row r="984" customFormat="false" ht="15" hidden="false" customHeight="false" outlineLevel="0" collapsed="false">
      <c r="A984" s="22"/>
      <c r="B984" s="42"/>
      <c r="C984" s="22"/>
      <c r="D984" s="41"/>
      <c r="E984" s="41"/>
      <c r="F984" s="22"/>
      <c r="G984" s="43" t="str">
        <f aca="false">IF(AND($A984="",$C984="",$D984="",$E984=""),"",IF($A984="","Needs a JE #",IF(ROUND(SUMIF($A$2:$A$1001,$A984,$D$2:$D$1001)-SUMIF($A$2:$A$1001,$A984,$E$2:$E$1001),2)=0,"✓","Out of balance")))</f>
        <v/>
      </c>
      <c r="H984" s="0" t="str">
        <f aca="false">IF($C984="","",IFERROR(INDEX('Chart of Accounts'!$C$2:$C$57,MATCH($C984,'Chart of Accounts'!$A$2:$A$57,0)),""))</f>
        <v/>
      </c>
      <c r="I984" s="0" t="str">
        <f aca="false">IF($C984="","",IFERROR(INDEX('Chart of Accounts'!$B$2:$B$57,MATCH($C984,'Chart of Accounts'!$A$2:$A$57,0)),""))</f>
        <v/>
      </c>
    </row>
    <row r="985" customFormat="false" ht="15" hidden="false" customHeight="false" outlineLevel="0" collapsed="false">
      <c r="A985" s="22"/>
      <c r="B985" s="42"/>
      <c r="C985" s="22"/>
      <c r="D985" s="41"/>
      <c r="E985" s="41"/>
      <c r="F985" s="22"/>
      <c r="G985" s="43" t="str">
        <f aca="false">IF(AND($A985="",$C985="",$D985="",$E985=""),"",IF($A985="","Needs a JE #",IF(ROUND(SUMIF($A$2:$A$1001,$A985,$D$2:$D$1001)-SUMIF($A$2:$A$1001,$A985,$E$2:$E$1001),2)=0,"✓","Out of balance")))</f>
        <v/>
      </c>
      <c r="H985" s="0" t="str">
        <f aca="false">IF($C985="","",IFERROR(INDEX('Chart of Accounts'!$C$2:$C$57,MATCH($C985,'Chart of Accounts'!$A$2:$A$57,0)),""))</f>
        <v/>
      </c>
      <c r="I985" s="0" t="str">
        <f aca="false">IF($C985="","",IFERROR(INDEX('Chart of Accounts'!$B$2:$B$57,MATCH($C985,'Chart of Accounts'!$A$2:$A$57,0)),""))</f>
        <v/>
      </c>
    </row>
    <row r="986" customFormat="false" ht="15" hidden="false" customHeight="false" outlineLevel="0" collapsed="false">
      <c r="A986" s="22"/>
      <c r="B986" s="42"/>
      <c r="C986" s="22"/>
      <c r="D986" s="41"/>
      <c r="E986" s="41"/>
      <c r="F986" s="22"/>
      <c r="G986" s="43" t="str">
        <f aca="false">IF(AND($A986="",$C986="",$D986="",$E986=""),"",IF($A986="","Needs a JE #",IF(ROUND(SUMIF($A$2:$A$1001,$A986,$D$2:$D$1001)-SUMIF($A$2:$A$1001,$A986,$E$2:$E$1001),2)=0,"✓","Out of balance")))</f>
        <v/>
      </c>
      <c r="H986" s="0" t="str">
        <f aca="false">IF($C986="","",IFERROR(INDEX('Chart of Accounts'!$C$2:$C$57,MATCH($C986,'Chart of Accounts'!$A$2:$A$57,0)),""))</f>
        <v/>
      </c>
      <c r="I986" s="0" t="str">
        <f aca="false">IF($C986="","",IFERROR(INDEX('Chart of Accounts'!$B$2:$B$57,MATCH($C986,'Chart of Accounts'!$A$2:$A$57,0)),""))</f>
        <v/>
      </c>
    </row>
    <row r="987" customFormat="false" ht="15" hidden="false" customHeight="false" outlineLevel="0" collapsed="false">
      <c r="A987" s="22"/>
      <c r="B987" s="42"/>
      <c r="C987" s="22"/>
      <c r="D987" s="41"/>
      <c r="E987" s="41"/>
      <c r="F987" s="22"/>
      <c r="G987" s="43" t="str">
        <f aca="false">IF(AND($A987="",$C987="",$D987="",$E987=""),"",IF($A987="","Needs a JE #",IF(ROUND(SUMIF($A$2:$A$1001,$A987,$D$2:$D$1001)-SUMIF($A$2:$A$1001,$A987,$E$2:$E$1001),2)=0,"✓","Out of balance")))</f>
        <v/>
      </c>
      <c r="H987" s="0" t="str">
        <f aca="false">IF($C987="","",IFERROR(INDEX('Chart of Accounts'!$C$2:$C$57,MATCH($C987,'Chart of Accounts'!$A$2:$A$57,0)),""))</f>
        <v/>
      </c>
      <c r="I987" s="0" t="str">
        <f aca="false">IF($C987="","",IFERROR(INDEX('Chart of Accounts'!$B$2:$B$57,MATCH($C987,'Chart of Accounts'!$A$2:$A$57,0)),""))</f>
        <v/>
      </c>
    </row>
    <row r="988" customFormat="false" ht="15" hidden="false" customHeight="false" outlineLevel="0" collapsed="false">
      <c r="A988" s="22"/>
      <c r="B988" s="42"/>
      <c r="C988" s="22"/>
      <c r="D988" s="41"/>
      <c r="E988" s="41"/>
      <c r="F988" s="22"/>
      <c r="G988" s="43" t="str">
        <f aca="false">IF(AND($A988="",$C988="",$D988="",$E988=""),"",IF($A988="","Needs a JE #",IF(ROUND(SUMIF($A$2:$A$1001,$A988,$D$2:$D$1001)-SUMIF($A$2:$A$1001,$A988,$E$2:$E$1001),2)=0,"✓","Out of balance")))</f>
        <v/>
      </c>
      <c r="H988" s="0" t="str">
        <f aca="false">IF($C988="","",IFERROR(INDEX('Chart of Accounts'!$C$2:$C$57,MATCH($C988,'Chart of Accounts'!$A$2:$A$57,0)),""))</f>
        <v/>
      </c>
      <c r="I988" s="0" t="str">
        <f aca="false">IF($C988="","",IFERROR(INDEX('Chart of Accounts'!$B$2:$B$57,MATCH($C988,'Chart of Accounts'!$A$2:$A$57,0)),""))</f>
        <v/>
      </c>
    </row>
    <row r="989" customFormat="false" ht="15" hidden="false" customHeight="false" outlineLevel="0" collapsed="false">
      <c r="A989" s="22"/>
      <c r="B989" s="42"/>
      <c r="C989" s="22"/>
      <c r="D989" s="41"/>
      <c r="E989" s="41"/>
      <c r="F989" s="22"/>
      <c r="G989" s="43" t="str">
        <f aca="false">IF(AND($A989="",$C989="",$D989="",$E989=""),"",IF($A989="","Needs a JE #",IF(ROUND(SUMIF($A$2:$A$1001,$A989,$D$2:$D$1001)-SUMIF($A$2:$A$1001,$A989,$E$2:$E$1001),2)=0,"✓","Out of balance")))</f>
        <v/>
      </c>
      <c r="H989" s="0" t="str">
        <f aca="false">IF($C989="","",IFERROR(INDEX('Chart of Accounts'!$C$2:$C$57,MATCH($C989,'Chart of Accounts'!$A$2:$A$57,0)),""))</f>
        <v/>
      </c>
      <c r="I989" s="0" t="str">
        <f aca="false">IF($C989="","",IFERROR(INDEX('Chart of Accounts'!$B$2:$B$57,MATCH($C989,'Chart of Accounts'!$A$2:$A$57,0)),""))</f>
        <v/>
      </c>
    </row>
    <row r="990" customFormat="false" ht="15" hidden="false" customHeight="false" outlineLevel="0" collapsed="false">
      <c r="A990" s="22"/>
      <c r="B990" s="42"/>
      <c r="C990" s="22"/>
      <c r="D990" s="41"/>
      <c r="E990" s="41"/>
      <c r="F990" s="22"/>
      <c r="G990" s="43" t="str">
        <f aca="false">IF(AND($A990="",$C990="",$D990="",$E990=""),"",IF($A990="","Needs a JE #",IF(ROUND(SUMIF($A$2:$A$1001,$A990,$D$2:$D$1001)-SUMIF($A$2:$A$1001,$A990,$E$2:$E$1001),2)=0,"✓","Out of balance")))</f>
        <v/>
      </c>
      <c r="H990" s="0" t="str">
        <f aca="false">IF($C990="","",IFERROR(INDEX('Chart of Accounts'!$C$2:$C$57,MATCH($C990,'Chart of Accounts'!$A$2:$A$57,0)),""))</f>
        <v/>
      </c>
      <c r="I990" s="0" t="str">
        <f aca="false">IF($C990="","",IFERROR(INDEX('Chart of Accounts'!$B$2:$B$57,MATCH($C990,'Chart of Accounts'!$A$2:$A$57,0)),""))</f>
        <v/>
      </c>
    </row>
    <row r="991" customFormat="false" ht="15" hidden="false" customHeight="false" outlineLevel="0" collapsed="false">
      <c r="A991" s="22"/>
      <c r="B991" s="42"/>
      <c r="C991" s="22"/>
      <c r="D991" s="41"/>
      <c r="E991" s="41"/>
      <c r="F991" s="22"/>
      <c r="G991" s="43" t="str">
        <f aca="false">IF(AND($A991="",$C991="",$D991="",$E991=""),"",IF($A991="","Needs a JE #",IF(ROUND(SUMIF($A$2:$A$1001,$A991,$D$2:$D$1001)-SUMIF($A$2:$A$1001,$A991,$E$2:$E$1001),2)=0,"✓","Out of balance")))</f>
        <v/>
      </c>
      <c r="H991" s="0" t="str">
        <f aca="false">IF($C991="","",IFERROR(INDEX('Chart of Accounts'!$C$2:$C$57,MATCH($C991,'Chart of Accounts'!$A$2:$A$57,0)),""))</f>
        <v/>
      </c>
      <c r="I991" s="0" t="str">
        <f aca="false">IF($C991="","",IFERROR(INDEX('Chart of Accounts'!$B$2:$B$57,MATCH($C991,'Chart of Accounts'!$A$2:$A$57,0)),""))</f>
        <v/>
      </c>
    </row>
    <row r="992" customFormat="false" ht="15" hidden="false" customHeight="false" outlineLevel="0" collapsed="false">
      <c r="A992" s="22"/>
      <c r="B992" s="42"/>
      <c r="C992" s="22"/>
      <c r="D992" s="41"/>
      <c r="E992" s="41"/>
      <c r="F992" s="22"/>
      <c r="G992" s="43" t="str">
        <f aca="false">IF(AND($A992="",$C992="",$D992="",$E992=""),"",IF($A992="","Needs a JE #",IF(ROUND(SUMIF($A$2:$A$1001,$A992,$D$2:$D$1001)-SUMIF($A$2:$A$1001,$A992,$E$2:$E$1001),2)=0,"✓","Out of balance")))</f>
        <v/>
      </c>
      <c r="H992" s="0" t="str">
        <f aca="false">IF($C992="","",IFERROR(INDEX('Chart of Accounts'!$C$2:$C$57,MATCH($C992,'Chart of Accounts'!$A$2:$A$57,0)),""))</f>
        <v/>
      </c>
      <c r="I992" s="0" t="str">
        <f aca="false">IF($C992="","",IFERROR(INDEX('Chart of Accounts'!$B$2:$B$57,MATCH($C992,'Chart of Accounts'!$A$2:$A$57,0)),""))</f>
        <v/>
      </c>
    </row>
    <row r="993" customFormat="false" ht="15" hidden="false" customHeight="false" outlineLevel="0" collapsed="false">
      <c r="A993" s="22"/>
      <c r="B993" s="42"/>
      <c r="C993" s="22"/>
      <c r="D993" s="41"/>
      <c r="E993" s="41"/>
      <c r="F993" s="22"/>
      <c r="G993" s="43" t="str">
        <f aca="false">IF(AND($A993="",$C993="",$D993="",$E993=""),"",IF($A993="","Needs a JE #",IF(ROUND(SUMIF($A$2:$A$1001,$A993,$D$2:$D$1001)-SUMIF($A$2:$A$1001,$A993,$E$2:$E$1001),2)=0,"✓","Out of balance")))</f>
        <v/>
      </c>
      <c r="H993" s="0" t="str">
        <f aca="false">IF($C993="","",IFERROR(INDEX('Chart of Accounts'!$C$2:$C$57,MATCH($C993,'Chart of Accounts'!$A$2:$A$57,0)),""))</f>
        <v/>
      </c>
      <c r="I993" s="0" t="str">
        <f aca="false">IF($C993="","",IFERROR(INDEX('Chart of Accounts'!$B$2:$B$57,MATCH($C993,'Chart of Accounts'!$A$2:$A$57,0)),""))</f>
        <v/>
      </c>
    </row>
    <row r="994" customFormat="false" ht="15" hidden="false" customHeight="false" outlineLevel="0" collapsed="false">
      <c r="A994" s="22"/>
      <c r="B994" s="42"/>
      <c r="C994" s="22"/>
      <c r="D994" s="41"/>
      <c r="E994" s="41"/>
      <c r="F994" s="22"/>
      <c r="G994" s="43" t="str">
        <f aca="false">IF(AND($A994="",$C994="",$D994="",$E994=""),"",IF($A994="","Needs a JE #",IF(ROUND(SUMIF($A$2:$A$1001,$A994,$D$2:$D$1001)-SUMIF($A$2:$A$1001,$A994,$E$2:$E$1001),2)=0,"✓","Out of balance")))</f>
        <v/>
      </c>
      <c r="H994" s="0" t="str">
        <f aca="false">IF($C994="","",IFERROR(INDEX('Chart of Accounts'!$C$2:$C$57,MATCH($C994,'Chart of Accounts'!$A$2:$A$57,0)),""))</f>
        <v/>
      </c>
      <c r="I994" s="0" t="str">
        <f aca="false">IF($C994="","",IFERROR(INDEX('Chart of Accounts'!$B$2:$B$57,MATCH($C994,'Chart of Accounts'!$A$2:$A$57,0)),""))</f>
        <v/>
      </c>
    </row>
    <row r="995" customFormat="false" ht="15" hidden="false" customHeight="false" outlineLevel="0" collapsed="false">
      <c r="A995" s="22"/>
      <c r="B995" s="42"/>
      <c r="C995" s="22"/>
      <c r="D995" s="41"/>
      <c r="E995" s="41"/>
      <c r="F995" s="22"/>
      <c r="G995" s="43" t="str">
        <f aca="false">IF(AND($A995="",$C995="",$D995="",$E995=""),"",IF($A995="","Needs a JE #",IF(ROUND(SUMIF($A$2:$A$1001,$A995,$D$2:$D$1001)-SUMIF($A$2:$A$1001,$A995,$E$2:$E$1001),2)=0,"✓","Out of balance")))</f>
        <v/>
      </c>
      <c r="H995" s="0" t="str">
        <f aca="false">IF($C995="","",IFERROR(INDEX('Chart of Accounts'!$C$2:$C$57,MATCH($C995,'Chart of Accounts'!$A$2:$A$57,0)),""))</f>
        <v/>
      </c>
      <c r="I995" s="0" t="str">
        <f aca="false">IF($C995="","",IFERROR(INDEX('Chart of Accounts'!$B$2:$B$57,MATCH($C995,'Chart of Accounts'!$A$2:$A$57,0)),""))</f>
        <v/>
      </c>
    </row>
    <row r="996" customFormat="false" ht="15" hidden="false" customHeight="false" outlineLevel="0" collapsed="false">
      <c r="A996" s="22"/>
      <c r="B996" s="42"/>
      <c r="C996" s="22"/>
      <c r="D996" s="41"/>
      <c r="E996" s="41"/>
      <c r="F996" s="22"/>
      <c r="G996" s="43" t="str">
        <f aca="false">IF(AND($A996="",$C996="",$D996="",$E996=""),"",IF($A996="","Needs a JE #",IF(ROUND(SUMIF($A$2:$A$1001,$A996,$D$2:$D$1001)-SUMIF($A$2:$A$1001,$A996,$E$2:$E$1001),2)=0,"✓","Out of balance")))</f>
        <v/>
      </c>
      <c r="H996" s="0" t="str">
        <f aca="false">IF($C996="","",IFERROR(INDEX('Chart of Accounts'!$C$2:$C$57,MATCH($C996,'Chart of Accounts'!$A$2:$A$57,0)),""))</f>
        <v/>
      </c>
      <c r="I996" s="0" t="str">
        <f aca="false">IF($C996="","",IFERROR(INDEX('Chart of Accounts'!$B$2:$B$57,MATCH($C996,'Chart of Accounts'!$A$2:$A$57,0)),""))</f>
        <v/>
      </c>
    </row>
    <row r="997" customFormat="false" ht="15" hidden="false" customHeight="false" outlineLevel="0" collapsed="false">
      <c r="A997" s="22"/>
      <c r="B997" s="42"/>
      <c r="C997" s="22"/>
      <c r="D997" s="41"/>
      <c r="E997" s="41"/>
      <c r="F997" s="22"/>
      <c r="G997" s="43" t="str">
        <f aca="false">IF(AND($A997="",$C997="",$D997="",$E997=""),"",IF($A997="","Needs a JE #",IF(ROUND(SUMIF($A$2:$A$1001,$A997,$D$2:$D$1001)-SUMIF($A$2:$A$1001,$A997,$E$2:$E$1001),2)=0,"✓","Out of balance")))</f>
        <v/>
      </c>
      <c r="H997" s="0" t="str">
        <f aca="false">IF($C997="","",IFERROR(INDEX('Chart of Accounts'!$C$2:$C$57,MATCH($C997,'Chart of Accounts'!$A$2:$A$57,0)),""))</f>
        <v/>
      </c>
      <c r="I997" s="0" t="str">
        <f aca="false">IF($C997="","",IFERROR(INDEX('Chart of Accounts'!$B$2:$B$57,MATCH($C997,'Chart of Accounts'!$A$2:$A$57,0)),""))</f>
        <v/>
      </c>
    </row>
    <row r="998" customFormat="false" ht="15" hidden="false" customHeight="false" outlineLevel="0" collapsed="false">
      <c r="A998" s="22"/>
      <c r="B998" s="42"/>
      <c r="C998" s="22"/>
      <c r="D998" s="41"/>
      <c r="E998" s="41"/>
      <c r="F998" s="22"/>
      <c r="G998" s="43" t="str">
        <f aca="false">IF(AND($A998="",$C998="",$D998="",$E998=""),"",IF($A998="","Needs a JE #",IF(ROUND(SUMIF($A$2:$A$1001,$A998,$D$2:$D$1001)-SUMIF($A$2:$A$1001,$A998,$E$2:$E$1001),2)=0,"✓","Out of balance")))</f>
        <v/>
      </c>
      <c r="H998" s="0" t="str">
        <f aca="false">IF($C998="","",IFERROR(INDEX('Chart of Accounts'!$C$2:$C$57,MATCH($C998,'Chart of Accounts'!$A$2:$A$57,0)),""))</f>
        <v/>
      </c>
      <c r="I998" s="0" t="str">
        <f aca="false">IF($C998="","",IFERROR(INDEX('Chart of Accounts'!$B$2:$B$57,MATCH($C998,'Chart of Accounts'!$A$2:$A$57,0)),""))</f>
        <v/>
      </c>
    </row>
    <row r="999" customFormat="false" ht="15" hidden="false" customHeight="false" outlineLevel="0" collapsed="false">
      <c r="A999" s="22"/>
      <c r="B999" s="42"/>
      <c r="C999" s="22"/>
      <c r="D999" s="41"/>
      <c r="E999" s="41"/>
      <c r="F999" s="22"/>
      <c r="G999" s="43" t="str">
        <f aca="false">IF(AND($A999="",$C999="",$D999="",$E999=""),"",IF($A999="","Needs a JE #",IF(ROUND(SUMIF($A$2:$A$1001,$A999,$D$2:$D$1001)-SUMIF($A$2:$A$1001,$A999,$E$2:$E$1001),2)=0,"✓","Out of balance")))</f>
        <v/>
      </c>
      <c r="H999" s="0" t="str">
        <f aca="false">IF($C999="","",IFERROR(INDEX('Chart of Accounts'!$C$2:$C$57,MATCH($C999,'Chart of Accounts'!$A$2:$A$57,0)),""))</f>
        <v/>
      </c>
      <c r="I999" s="0" t="str">
        <f aca="false">IF($C999="","",IFERROR(INDEX('Chart of Accounts'!$B$2:$B$57,MATCH($C999,'Chart of Accounts'!$A$2:$A$57,0)),""))</f>
        <v/>
      </c>
    </row>
    <row r="1000" customFormat="false" ht="15" hidden="false" customHeight="false" outlineLevel="0" collapsed="false">
      <c r="A1000" s="22"/>
      <c r="B1000" s="42"/>
      <c r="C1000" s="22"/>
      <c r="D1000" s="41"/>
      <c r="E1000" s="41"/>
      <c r="F1000" s="22"/>
      <c r="G1000" s="43" t="str">
        <f aca="false">IF(AND($A1000="",$C1000="",$D1000="",$E1000=""),"",IF($A1000="","Needs a JE #",IF(ROUND(SUMIF($A$2:$A$1001,$A1000,$D$2:$D$1001)-SUMIF($A$2:$A$1001,$A1000,$E$2:$E$1001),2)=0,"✓","Out of balance")))</f>
        <v/>
      </c>
      <c r="H1000" s="0" t="str">
        <f aca="false">IF($C1000="","",IFERROR(INDEX('Chart of Accounts'!$C$2:$C$57,MATCH($C1000,'Chart of Accounts'!$A$2:$A$57,0)),""))</f>
        <v/>
      </c>
      <c r="I1000" s="0" t="str">
        <f aca="false">IF($C1000="","",IFERROR(INDEX('Chart of Accounts'!$B$2:$B$57,MATCH($C1000,'Chart of Accounts'!$A$2:$A$57,0)),""))</f>
        <v/>
      </c>
    </row>
    <row r="1001" customFormat="false" ht="15" hidden="false" customHeight="false" outlineLevel="0" collapsed="false">
      <c r="A1001" s="22"/>
      <c r="B1001" s="42"/>
      <c r="C1001" s="22"/>
      <c r="D1001" s="41"/>
      <c r="E1001" s="41"/>
      <c r="F1001" s="22"/>
      <c r="G1001" s="43" t="str">
        <f aca="false">IF(AND($A1001="",$C1001="",$D1001="",$E1001=""),"",IF($A1001="","Needs a JE #",IF(ROUND(SUMIF($A$2:$A$1001,$A1001,$D$2:$D$1001)-SUMIF($A$2:$A$1001,$A1001,$E$2:$E$1001),2)=0,"✓","Out of balance")))</f>
        <v/>
      </c>
      <c r="H1001" s="0" t="str">
        <f aca="false">IF($C1001="","",IFERROR(INDEX('Chart of Accounts'!$C$2:$C$57,MATCH($C1001,'Chart of Accounts'!$A$2:$A$57,0)),""))</f>
        <v/>
      </c>
      <c r="I1001" s="0" t="str">
        <f aca="false">IF($C1001="","",IFERROR(INDEX('Chart of Accounts'!$B$2:$B$57,MATCH($C1001,'Chart of Accounts'!$A$2:$A$57,0)),""))</f>
        <v/>
      </c>
    </row>
  </sheetData>
  <conditionalFormatting sqref="G2:G1001">
    <cfRule type="expression" priority="2" aboveAverage="0" equalAverage="0" bottom="0" percent="0" rank="0" text="" dxfId="2">
      <formula>$G2&lt;&gt;"✓"</formula>
    </cfRule>
  </conditionalFormatting>
  <dataValidations count="1">
    <dataValidation allowBlank="true" errorStyle="stop" operator="between" showDropDown="false" showErrorMessage="false" showInputMessage="false" sqref="C2:C1001" type="list">
      <formula1>'Chart of Accounts'!$A$2:$A$57</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7F6B"/>
    <pageSetUpPr fitToPage="false"/>
  </sheetPr>
  <dimension ref="A1:J10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1" topLeftCell="A2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2"/>
    <col collapsed="false" customWidth="true" hidden="false" outlineLevel="0" max="3" min="2" style="0" width="18"/>
    <col collapsed="false" customWidth="true" hidden="false" outlineLevel="0" max="4" min="4" style="0" width="30"/>
    <col collapsed="false" customWidth="true" hidden="false" outlineLevel="0" max="6" min="5" style="0" width="9"/>
    <col collapsed="false" customWidth="true" hidden="false" outlineLevel="0" max="7" min="7" style="0" width="12"/>
    <col collapsed="false" customWidth="true" hidden="false" outlineLevel="0" max="8" min="8" style="0" width="3"/>
    <col collapsed="false" customWidth="true" hidden="false" outlineLevel="0" max="9" min="9" style="0" width="13"/>
    <col collapsed="false" customWidth="true" hidden="false" outlineLevel="0" max="10" min="10" style="0" width="10"/>
  </cols>
  <sheetData>
    <row r="1" customFormat="false" ht="19.7" hidden="false" customHeight="false" outlineLevel="0" collapsed="false">
      <c r="A1" s="26" t="s">
        <v>89</v>
      </c>
    </row>
    <row r="2" customFormat="false" ht="15" hidden="false" customHeight="false" outlineLevel="0" collapsed="false">
      <c r="A2" s="4" t="s">
        <v>90</v>
      </c>
    </row>
    <row r="4" customFormat="false" ht="15" hidden="false" customHeight="false" outlineLevel="0" collapsed="false">
      <c r="A4" s="27" t="s">
        <v>91</v>
      </c>
      <c r="B4" s="27"/>
      <c r="C4" s="27"/>
      <c r="D4" s="27"/>
      <c r="E4" s="27"/>
      <c r="F4" s="27"/>
      <c r="G4" s="27"/>
    </row>
    <row r="5" customFormat="false" ht="15" hidden="false" customHeight="false" outlineLevel="0" collapsed="false">
      <c r="A5" s="44" t="s">
        <v>92</v>
      </c>
      <c r="B5" s="44"/>
      <c r="C5" s="44"/>
      <c r="D5" s="44"/>
      <c r="E5" s="22" t="n">
        <f aca="false">Dashboard!$M$1</f>
        <v>2026</v>
      </c>
    </row>
    <row r="6" customFormat="false" ht="15" hidden="false" customHeight="false" outlineLevel="0" collapsed="false">
      <c r="A6" s="44" t="s">
        <v>93</v>
      </c>
      <c r="B6" s="44"/>
      <c r="C6" s="44"/>
      <c r="D6" s="44"/>
      <c r="E6" s="45" t="n">
        <v>120</v>
      </c>
    </row>
    <row r="7" customFormat="false" ht="15" hidden="false" customHeight="false" outlineLevel="0" collapsed="false">
      <c r="A7" s="44" t="s">
        <v>94</v>
      </c>
      <c r="B7" s="44"/>
      <c r="C7" s="44"/>
      <c r="D7" s="44"/>
      <c r="E7" s="45" t="n">
        <v>1800</v>
      </c>
    </row>
    <row r="8" customFormat="false" ht="15" hidden="false" customHeight="false" outlineLevel="0" collapsed="false">
      <c r="A8" s="44" t="s">
        <v>95</v>
      </c>
      <c r="B8" s="44"/>
      <c r="C8" s="44"/>
      <c r="D8" s="44"/>
      <c r="E8" s="45" t="n">
        <v>12</v>
      </c>
    </row>
    <row r="9" customFormat="false" ht="15" hidden="false" customHeight="false" outlineLevel="0" collapsed="false">
      <c r="A9" s="44" t="s">
        <v>96</v>
      </c>
      <c r="B9" s="44"/>
      <c r="C9" s="44"/>
      <c r="D9" s="44"/>
      <c r="E9" s="46" t="n">
        <f aca="false">IF(AND(N(E6)&gt;0,N(E7)&gt;0),E6/E7,"")</f>
        <v>0.0666666666666667</v>
      </c>
    </row>
    <row r="10" customFormat="false" ht="15" hidden="false" customHeight="false" outlineLevel="0" collapsed="false">
      <c r="A10" s="44" t="s">
        <v>97</v>
      </c>
      <c r="B10" s="44"/>
      <c r="C10" s="44"/>
      <c r="D10" s="44"/>
      <c r="E10" s="41" t="n">
        <f aca="false">IF(AND(N(E6)&gt;0,N(E8)&gt;0),ROUND(5*MIN(E6,300)*MIN(E8,12)/12,2),"")</f>
        <v>600</v>
      </c>
    </row>
    <row r="11" customFormat="false" ht="15" hidden="false" customHeight="false" outlineLevel="0" collapsed="false">
      <c r="A11" s="44" t="s">
        <v>98</v>
      </c>
      <c r="B11" s="44"/>
      <c r="C11" s="44"/>
      <c r="D11" s="44"/>
      <c r="E11" s="41" t="n">
        <f aca="false">MAX(0,ROUND(-(SUMIFS('Chart of Accounts'!$J$2:$J$57,'Chart of Accounts'!$C$2:$C$57,"Income")+SUMIFS('Chart of Accounts'!$J$2:$J$57,'Chart of Accounts'!$C$2:$C$57,"Expense"))+'Chart of Accounts'!$J$45,2))</f>
        <v>1541.44</v>
      </c>
    </row>
    <row r="12" customFormat="false" ht="15" hidden="false" customHeight="false" outlineLevel="0" collapsed="false">
      <c r="A12" s="44" t="s">
        <v>99</v>
      </c>
      <c r="B12" s="44"/>
      <c r="C12" s="44"/>
      <c r="D12" s="44"/>
      <c r="E12" s="41" t="n">
        <f aca="false">IF(E10="","",MIN(E10,E11))</f>
        <v>600</v>
      </c>
    </row>
    <row r="13" customFormat="false" ht="15" hidden="false" customHeight="false" outlineLevel="0" collapsed="false">
      <c r="A13" s="44" t="s">
        <v>100</v>
      </c>
      <c r="B13" s="44"/>
      <c r="C13" s="44"/>
      <c r="D13" s="44"/>
      <c r="E13" s="47" t="str">
        <f aca="false">IF(E12="","Fill in the yellow cells first.",IF(ROUND('Chart of Accounts'!$J$45,2)=0,"To post in Journal Entries, dated 12/31/"&amp;E5&amp;": debit 6995 Business Use of Home, credit 3000 Owner Contributions, "&amp;TEXT(E12,"#,##0.00")&amp;" each.",IF(ROUND('Chart of Accounts'!$J$45,2)=ROUND(E12,2),"✓ Posted for "&amp;E5,"✗ Posted "&amp;TEXT('Chart of Accounts'!$J$45,"#,##0.00")&amp;" but the figure above is "&amp;TEXT(E12,"#,##0.00"))))</f>
        <v>To post in Journal Entries, dated 12/31/2026: debit 6995 Business Use of Home, credit 3000 Owner Contributions, 600.00 each.</v>
      </c>
    </row>
    <row r="14" customFormat="false" ht="27.75" hidden="false" customHeight="true" outlineLevel="0" collapsed="false">
      <c r="A14" s="48" t="s">
        <v>101</v>
      </c>
      <c r="B14" s="48"/>
      <c r="C14" s="48"/>
      <c r="D14" s="48"/>
      <c r="E14" s="48"/>
      <c r="F14" s="48"/>
      <c r="G14" s="48"/>
    </row>
    <row r="16" customFormat="false" ht="15" hidden="false" customHeight="false" outlineLevel="0" collapsed="false">
      <c r="A16" s="27" t="s">
        <v>102</v>
      </c>
      <c r="B16" s="27"/>
      <c r="C16" s="27"/>
      <c r="D16" s="27"/>
      <c r="E16" s="27"/>
      <c r="F16" s="27"/>
      <c r="G16" s="27"/>
    </row>
    <row r="17" customFormat="false" ht="15" hidden="false" customHeight="false" outlineLevel="0" collapsed="false">
      <c r="A17" s="44" t="s">
        <v>103</v>
      </c>
      <c r="B17" s="44"/>
      <c r="C17" s="44"/>
      <c r="D17" s="44"/>
      <c r="E17" s="49" t="n">
        <f aca="false">SUMIFS($E$22:$E$1021,$A$22:$A$1021,"&gt;="&amp;DATE(E5,1,1),$A$22:$A$1021,"&lt;="&amp;DATE(E5,12,31))</f>
        <v>42</v>
      </c>
    </row>
    <row r="18" customFormat="false" ht="15" hidden="false" customHeight="false" outlineLevel="0" collapsed="false">
      <c r="A18" s="44" t="s">
        <v>104</v>
      </c>
      <c r="B18" s="44"/>
      <c r="C18" s="44"/>
      <c r="D18" s="44"/>
      <c r="E18" s="41" t="n">
        <f aca="false">SUMIFS($G$22:$G$1021,$A$22:$A$1021,"&gt;="&amp;DATE(E5,1,1),$A$22:$A$1021,"&lt;="&amp;DATE(E5,12,31))</f>
        <v>31.92</v>
      </c>
    </row>
    <row r="19" customFormat="false" ht="39.75" hidden="false" customHeight="true" outlineLevel="0" collapsed="false">
      <c r="A19" s="48" t="s">
        <v>105</v>
      </c>
      <c r="B19" s="48"/>
      <c r="C19" s="48"/>
      <c r="D19" s="48"/>
      <c r="E19" s="48"/>
      <c r="F19" s="48"/>
      <c r="G19" s="48"/>
    </row>
    <row r="21" customFormat="false" ht="15" hidden="false" customHeight="false" outlineLevel="0" collapsed="false">
      <c r="A21" s="27" t="s">
        <v>58</v>
      </c>
      <c r="B21" s="27" t="s">
        <v>106</v>
      </c>
      <c r="C21" s="27" t="s">
        <v>107</v>
      </c>
      <c r="D21" s="27" t="s">
        <v>108</v>
      </c>
      <c r="E21" s="50" t="s">
        <v>109</v>
      </c>
      <c r="F21" s="50" t="s">
        <v>110</v>
      </c>
      <c r="G21" s="50" t="s">
        <v>111</v>
      </c>
      <c r="I21" s="27" t="s">
        <v>112</v>
      </c>
      <c r="J21" s="50" t="s">
        <v>113</v>
      </c>
    </row>
    <row r="22" customFormat="false" ht="15" hidden="false" customHeight="false" outlineLevel="0" collapsed="false">
      <c r="A22" s="42" t="n">
        <v>46304</v>
      </c>
      <c r="B22" s="22" t="s">
        <v>91</v>
      </c>
      <c r="C22" s="22" t="s">
        <v>114</v>
      </c>
      <c r="D22" s="22" t="s">
        <v>115</v>
      </c>
      <c r="E22" s="22" t="n">
        <v>42</v>
      </c>
      <c r="F22" s="51" t="n">
        <f aca="false">IF(OR($A22="",$E22=""),"",IFERROR(INDEX($J$22:$J$52,MATCH($A22,$I$22:$I$52,1)),""))</f>
        <v>0.76</v>
      </c>
      <c r="G22" s="52" t="n">
        <f aca="false">IF(AND(ISNUMBER($F22),ISNUMBER($E22)),ROUND($E22*$F22,2),"")</f>
        <v>31.92</v>
      </c>
      <c r="I22" s="53" t="n">
        <v>45658</v>
      </c>
      <c r="J22" s="54" t="n">
        <v>0.7</v>
      </c>
    </row>
    <row r="23" customFormat="false" ht="15" hidden="false" customHeight="false" outlineLevel="0" collapsed="false">
      <c r="A23" s="42"/>
      <c r="B23" s="22"/>
      <c r="C23" s="22"/>
      <c r="D23" s="22"/>
      <c r="E23" s="22"/>
      <c r="F23" s="51" t="str">
        <f aca="false">IF(OR($A23="",$E23=""),"",IFERROR(INDEX($J$22:$J$52,MATCH($A23,$I$22:$I$52,1)),""))</f>
        <v/>
      </c>
      <c r="G23" s="52" t="str">
        <f aca="false">IF(AND(ISNUMBER($F23),ISNUMBER($E23)),ROUND($E23*$F23,2),"")</f>
        <v/>
      </c>
      <c r="I23" s="53" t="n">
        <v>46023</v>
      </c>
      <c r="J23" s="54" t="n">
        <v>0.725</v>
      </c>
    </row>
    <row r="24" customFormat="false" ht="15" hidden="false" customHeight="false" outlineLevel="0" collapsed="false">
      <c r="A24" s="42"/>
      <c r="B24" s="22"/>
      <c r="C24" s="22"/>
      <c r="D24" s="22"/>
      <c r="E24" s="22"/>
      <c r="F24" s="51" t="str">
        <f aca="false">IF(OR($A24="",$E24=""),"",IFERROR(INDEX($J$22:$J$52,MATCH($A24,$I$22:$I$52,1)),""))</f>
        <v/>
      </c>
      <c r="G24" s="52" t="str">
        <f aca="false">IF(AND(ISNUMBER($F24),ISNUMBER($E24)),ROUND($E24*$F24,2),"")</f>
        <v/>
      </c>
      <c r="I24" s="53" t="n">
        <v>46204</v>
      </c>
      <c r="J24" s="54" t="n">
        <v>0.76</v>
      </c>
    </row>
    <row r="25" customFormat="false" ht="15" hidden="false" customHeight="false" outlineLevel="0" collapsed="false">
      <c r="A25" s="42"/>
      <c r="B25" s="22"/>
      <c r="C25" s="22"/>
      <c r="D25" s="22"/>
      <c r="E25" s="22"/>
      <c r="F25" s="51" t="str">
        <f aca="false">IF(OR($A25="",$E25=""),"",IFERROR(INDEX($J$22:$J$52,MATCH($A25,$I$22:$I$52,1)),""))</f>
        <v/>
      </c>
      <c r="G25" s="52" t="str">
        <f aca="false">IF(AND(ISNUMBER($F25),ISNUMBER($E25)),ROUND($E25*$F25,2),"")</f>
        <v/>
      </c>
    </row>
    <row r="26" customFormat="false" ht="15" hidden="false" customHeight="false" outlineLevel="0" collapsed="false">
      <c r="A26" s="42"/>
      <c r="B26" s="22"/>
      <c r="C26" s="22"/>
      <c r="D26" s="22"/>
      <c r="E26" s="22"/>
      <c r="F26" s="51" t="str">
        <f aca="false">IF(OR($A26="",$E26=""),"",IFERROR(INDEX($J$22:$J$52,MATCH($A26,$I$22:$I$52,1)),""))</f>
        <v/>
      </c>
      <c r="G26" s="52" t="str">
        <f aca="false">IF(AND(ISNUMBER($F26),ISNUMBER($E26)),ROUND($E26*$F26,2),"")</f>
        <v/>
      </c>
    </row>
    <row r="27" customFormat="false" ht="15" hidden="false" customHeight="false" outlineLevel="0" collapsed="false">
      <c r="A27" s="42"/>
      <c r="B27" s="22"/>
      <c r="C27" s="22"/>
      <c r="D27" s="22"/>
      <c r="E27" s="22"/>
      <c r="F27" s="51" t="str">
        <f aca="false">IF(OR($A27="",$E27=""),"",IFERROR(INDEX($J$22:$J$52,MATCH($A27,$I$22:$I$52,1)),""))</f>
        <v/>
      </c>
      <c r="G27" s="52" t="str">
        <f aca="false">IF(AND(ISNUMBER($F27),ISNUMBER($E27)),ROUND($E27*$F27,2),"")</f>
        <v/>
      </c>
    </row>
    <row r="28" customFormat="false" ht="15" hidden="false" customHeight="false" outlineLevel="0" collapsed="false">
      <c r="A28" s="42"/>
      <c r="B28" s="22"/>
      <c r="C28" s="22"/>
      <c r="D28" s="22"/>
      <c r="E28" s="22"/>
      <c r="F28" s="51" t="str">
        <f aca="false">IF(OR($A28="",$E28=""),"",IFERROR(INDEX($J$22:$J$52,MATCH($A28,$I$22:$I$52,1)),""))</f>
        <v/>
      </c>
      <c r="G28" s="52" t="str">
        <f aca="false">IF(AND(ISNUMBER($F28),ISNUMBER($E28)),ROUND($E28*$F28,2),"")</f>
        <v/>
      </c>
    </row>
    <row r="29" customFormat="false" ht="15" hidden="false" customHeight="false" outlineLevel="0" collapsed="false">
      <c r="A29" s="42"/>
      <c r="B29" s="22"/>
      <c r="C29" s="22"/>
      <c r="D29" s="22"/>
      <c r="E29" s="22"/>
      <c r="F29" s="51" t="str">
        <f aca="false">IF(OR($A29="",$E29=""),"",IFERROR(INDEX($J$22:$J$52,MATCH($A29,$I$22:$I$52,1)),""))</f>
        <v/>
      </c>
      <c r="G29" s="52" t="str">
        <f aca="false">IF(AND(ISNUMBER($F29),ISNUMBER($E29)),ROUND($E29*$F29,2),"")</f>
        <v/>
      </c>
    </row>
    <row r="30" customFormat="false" ht="15" hidden="false" customHeight="false" outlineLevel="0" collapsed="false">
      <c r="A30" s="42"/>
      <c r="B30" s="22"/>
      <c r="C30" s="22"/>
      <c r="D30" s="22"/>
      <c r="E30" s="22"/>
      <c r="F30" s="51" t="str">
        <f aca="false">IF(OR($A30="",$E30=""),"",IFERROR(INDEX($J$22:$J$52,MATCH($A30,$I$22:$I$52,1)),""))</f>
        <v/>
      </c>
      <c r="G30" s="52" t="str">
        <f aca="false">IF(AND(ISNUMBER($F30),ISNUMBER($E30)),ROUND($E30*$F30,2),"")</f>
        <v/>
      </c>
    </row>
    <row r="31" customFormat="false" ht="15" hidden="false" customHeight="false" outlineLevel="0" collapsed="false">
      <c r="A31" s="42"/>
      <c r="B31" s="22"/>
      <c r="C31" s="22"/>
      <c r="D31" s="22"/>
      <c r="E31" s="22"/>
      <c r="F31" s="51" t="str">
        <f aca="false">IF(OR($A31="",$E31=""),"",IFERROR(INDEX($J$22:$J$52,MATCH($A31,$I$22:$I$52,1)),""))</f>
        <v/>
      </c>
      <c r="G31" s="52" t="str">
        <f aca="false">IF(AND(ISNUMBER($F31),ISNUMBER($E31)),ROUND($E31*$F31,2),"")</f>
        <v/>
      </c>
    </row>
    <row r="32" customFormat="false" ht="15" hidden="false" customHeight="false" outlineLevel="0" collapsed="false">
      <c r="A32" s="42"/>
      <c r="B32" s="22"/>
      <c r="C32" s="22"/>
      <c r="D32" s="22"/>
      <c r="E32" s="22"/>
      <c r="F32" s="51" t="str">
        <f aca="false">IF(OR($A32="",$E32=""),"",IFERROR(INDEX($J$22:$J$52,MATCH($A32,$I$22:$I$52,1)),""))</f>
        <v/>
      </c>
      <c r="G32" s="52" t="str">
        <f aca="false">IF(AND(ISNUMBER($F32),ISNUMBER($E32)),ROUND($E32*$F32,2),"")</f>
        <v/>
      </c>
    </row>
    <row r="33" customFormat="false" ht="15" hidden="false" customHeight="false" outlineLevel="0" collapsed="false">
      <c r="A33" s="42"/>
      <c r="B33" s="22"/>
      <c r="C33" s="22"/>
      <c r="D33" s="22"/>
      <c r="E33" s="22"/>
      <c r="F33" s="51" t="str">
        <f aca="false">IF(OR($A33="",$E33=""),"",IFERROR(INDEX($J$22:$J$52,MATCH($A33,$I$22:$I$52,1)),""))</f>
        <v/>
      </c>
      <c r="G33" s="52" t="str">
        <f aca="false">IF(AND(ISNUMBER($F33),ISNUMBER($E33)),ROUND($E33*$F33,2),"")</f>
        <v/>
      </c>
    </row>
    <row r="34" customFormat="false" ht="15" hidden="false" customHeight="false" outlineLevel="0" collapsed="false">
      <c r="A34" s="42"/>
      <c r="B34" s="22"/>
      <c r="C34" s="22"/>
      <c r="D34" s="22"/>
      <c r="E34" s="22"/>
      <c r="F34" s="51" t="str">
        <f aca="false">IF(OR($A34="",$E34=""),"",IFERROR(INDEX($J$22:$J$52,MATCH($A34,$I$22:$I$52,1)),""))</f>
        <v/>
      </c>
      <c r="G34" s="52" t="str">
        <f aca="false">IF(AND(ISNUMBER($F34),ISNUMBER($E34)),ROUND($E34*$F34,2),"")</f>
        <v/>
      </c>
    </row>
    <row r="35" customFormat="false" ht="15" hidden="false" customHeight="false" outlineLevel="0" collapsed="false">
      <c r="A35" s="42"/>
      <c r="B35" s="22"/>
      <c r="C35" s="22"/>
      <c r="D35" s="22"/>
      <c r="E35" s="22"/>
      <c r="F35" s="51" t="str">
        <f aca="false">IF(OR($A35="",$E35=""),"",IFERROR(INDEX($J$22:$J$52,MATCH($A35,$I$22:$I$52,1)),""))</f>
        <v/>
      </c>
      <c r="G35" s="52" t="str">
        <f aca="false">IF(AND(ISNUMBER($F35),ISNUMBER($E35)),ROUND($E35*$F35,2),"")</f>
        <v/>
      </c>
    </row>
    <row r="36" customFormat="false" ht="15" hidden="false" customHeight="false" outlineLevel="0" collapsed="false">
      <c r="A36" s="42"/>
      <c r="B36" s="22"/>
      <c r="C36" s="22"/>
      <c r="D36" s="22"/>
      <c r="E36" s="22"/>
      <c r="F36" s="51" t="str">
        <f aca="false">IF(OR($A36="",$E36=""),"",IFERROR(INDEX($J$22:$J$52,MATCH($A36,$I$22:$I$52,1)),""))</f>
        <v/>
      </c>
      <c r="G36" s="52" t="str">
        <f aca="false">IF(AND(ISNUMBER($F36),ISNUMBER($E36)),ROUND($E36*$F36,2),"")</f>
        <v/>
      </c>
    </row>
    <row r="37" customFormat="false" ht="15" hidden="false" customHeight="false" outlineLevel="0" collapsed="false">
      <c r="A37" s="42"/>
      <c r="B37" s="22"/>
      <c r="C37" s="22"/>
      <c r="D37" s="22"/>
      <c r="E37" s="22"/>
      <c r="F37" s="51" t="str">
        <f aca="false">IF(OR($A37="",$E37=""),"",IFERROR(INDEX($J$22:$J$52,MATCH($A37,$I$22:$I$52,1)),""))</f>
        <v/>
      </c>
      <c r="G37" s="52" t="str">
        <f aca="false">IF(AND(ISNUMBER($F37),ISNUMBER($E37)),ROUND($E37*$F37,2),"")</f>
        <v/>
      </c>
    </row>
    <row r="38" customFormat="false" ht="15" hidden="false" customHeight="false" outlineLevel="0" collapsed="false">
      <c r="A38" s="42"/>
      <c r="B38" s="22"/>
      <c r="C38" s="22"/>
      <c r="D38" s="22"/>
      <c r="E38" s="22"/>
      <c r="F38" s="51" t="str">
        <f aca="false">IF(OR($A38="",$E38=""),"",IFERROR(INDEX($J$22:$J$52,MATCH($A38,$I$22:$I$52,1)),""))</f>
        <v/>
      </c>
      <c r="G38" s="52" t="str">
        <f aca="false">IF(AND(ISNUMBER($F38),ISNUMBER($E38)),ROUND($E38*$F38,2),"")</f>
        <v/>
      </c>
    </row>
    <row r="39" customFormat="false" ht="15" hidden="false" customHeight="false" outlineLevel="0" collapsed="false">
      <c r="A39" s="42"/>
      <c r="B39" s="22"/>
      <c r="C39" s="22"/>
      <c r="D39" s="22"/>
      <c r="E39" s="22"/>
      <c r="F39" s="51" t="str">
        <f aca="false">IF(OR($A39="",$E39=""),"",IFERROR(INDEX($J$22:$J$52,MATCH($A39,$I$22:$I$52,1)),""))</f>
        <v/>
      </c>
      <c r="G39" s="52" t="str">
        <f aca="false">IF(AND(ISNUMBER($F39),ISNUMBER($E39)),ROUND($E39*$F39,2),"")</f>
        <v/>
      </c>
    </row>
    <row r="40" customFormat="false" ht="15" hidden="false" customHeight="false" outlineLevel="0" collapsed="false">
      <c r="A40" s="42"/>
      <c r="B40" s="22"/>
      <c r="C40" s="22"/>
      <c r="D40" s="22"/>
      <c r="E40" s="22"/>
      <c r="F40" s="51" t="str">
        <f aca="false">IF(OR($A40="",$E40=""),"",IFERROR(INDEX($J$22:$J$52,MATCH($A40,$I$22:$I$52,1)),""))</f>
        <v/>
      </c>
      <c r="G40" s="52" t="str">
        <f aca="false">IF(AND(ISNUMBER($F40),ISNUMBER($E40)),ROUND($E40*$F40,2),"")</f>
        <v/>
      </c>
    </row>
    <row r="41" customFormat="false" ht="15" hidden="false" customHeight="false" outlineLevel="0" collapsed="false">
      <c r="A41" s="42"/>
      <c r="B41" s="22"/>
      <c r="C41" s="22"/>
      <c r="D41" s="22"/>
      <c r="E41" s="22"/>
      <c r="F41" s="51" t="str">
        <f aca="false">IF(OR($A41="",$E41=""),"",IFERROR(INDEX($J$22:$J$52,MATCH($A41,$I$22:$I$52,1)),""))</f>
        <v/>
      </c>
      <c r="G41" s="52" t="str">
        <f aca="false">IF(AND(ISNUMBER($F41),ISNUMBER($E41)),ROUND($E41*$F41,2),"")</f>
        <v/>
      </c>
    </row>
    <row r="42" customFormat="false" ht="15" hidden="false" customHeight="false" outlineLevel="0" collapsed="false">
      <c r="A42" s="42"/>
      <c r="B42" s="22"/>
      <c r="C42" s="22"/>
      <c r="D42" s="22"/>
      <c r="E42" s="22"/>
      <c r="F42" s="51" t="str">
        <f aca="false">IF(OR($A42="",$E42=""),"",IFERROR(INDEX($J$22:$J$52,MATCH($A42,$I$22:$I$52,1)),""))</f>
        <v/>
      </c>
      <c r="G42" s="52" t="str">
        <f aca="false">IF(AND(ISNUMBER($F42),ISNUMBER($E42)),ROUND($E42*$F42,2),"")</f>
        <v/>
      </c>
    </row>
    <row r="43" customFormat="false" ht="15" hidden="false" customHeight="false" outlineLevel="0" collapsed="false">
      <c r="A43" s="42"/>
      <c r="B43" s="22"/>
      <c r="C43" s="22"/>
      <c r="D43" s="22"/>
      <c r="E43" s="22"/>
      <c r="F43" s="51" t="str">
        <f aca="false">IF(OR($A43="",$E43=""),"",IFERROR(INDEX($J$22:$J$52,MATCH($A43,$I$22:$I$52,1)),""))</f>
        <v/>
      </c>
      <c r="G43" s="52" t="str">
        <f aca="false">IF(AND(ISNUMBER($F43),ISNUMBER($E43)),ROUND($E43*$F43,2),"")</f>
        <v/>
      </c>
    </row>
    <row r="44" customFormat="false" ht="15" hidden="false" customHeight="false" outlineLevel="0" collapsed="false">
      <c r="A44" s="42"/>
      <c r="B44" s="22"/>
      <c r="C44" s="22"/>
      <c r="D44" s="22"/>
      <c r="E44" s="22"/>
      <c r="F44" s="51" t="str">
        <f aca="false">IF(OR($A44="",$E44=""),"",IFERROR(INDEX($J$22:$J$52,MATCH($A44,$I$22:$I$52,1)),""))</f>
        <v/>
      </c>
      <c r="G44" s="52" t="str">
        <f aca="false">IF(AND(ISNUMBER($F44),ISNUMBER($E44)),ROUND($E44*$F44,2),"")</f>
        <v/>
      </c>
    </row>
    <row r="45" customFormat="false" ht="15" hidden="false" customHeight="false" outlineLevel="0" collapsed="false">
      <c r="A45" s="42"/>
      <c r="B45" s="22"/>
      <c r="C45" s="22"/>
      <c r="D45" s="22"/>
      <c r="E45" s="22"/>
      <c r="F45" s="51" t="str">
        <f aca="false">IF(OR($A45="",$E45=""),"",IFERROR(INDEX($J$22:$J$52,MATCH($A45,$I$22:$I$52,1)),""))</f>
        <v/>
      </c>
      <c r="G45" s="52" t="str">
        <f aca="false">IF(AND(ISNUMBER($F45),ISNUMBER($E45)),ROUND($E45*$F45,2),"")</f>
        <v/>
      </c>
    </row>
    <row r="46" customFormat="false" ht="15" hidden="false" customHeight="false" outlineLevel="0" collapsed="false">
      <c r="A46" s="42"/>
      <c r="B46" s="22"/>
      <c r="C46" s="22"/>
      <c r="D46" s="22"/>
      <c r="E46" s="22"/>
      <c r="F46" s="51" t="str">
        <f aca="false">IF(OR($A46="",$E46=""),"",IFERROR(INDEX($J$22:$J$52,MATCH($A46,$I$22:$I$52,1)),""))</f>
        <v/>
      </c>
      <c r="G46" s="52" t="str">
        <f aca="false">IF(AND(ISNUMBER($F46),ISNUMBER($E46)),ROUND($E46*$F46,2),"")</f>
        <v/>
      </c>
    </row>
    <row r="47" customFormat="false" ht="15" hidden="false" customHeight="false" outlineLevel="0" collapsed="false">
      <c r="A47" s="42"/>
      <c r="B47" s="22"/>
      <c r="C47" s="22"/>
      <c r="D47" s="22"/>
      <c r="E47" s="22"/>
      <c r="F47" s="51" t="str">
        <f aca="false">IF(OR($A47="",$E47=""),"",IFERROR(INDEX($J$22:$J$52,MATCH($A47,$I$22:$I$52,1)),""))</f>
        <v/>
      </c>
      <c r="G47" s="52" t="str">
        <f aca="false">IF(AND(ISNUMBER($F47),ISNUMBER($E47)),ROUND($E47*$F47,2),"")</f>
        <v/>
      </c>
    </row>
    <row r="48" customFormat="false" ht="15" hidden="false" customHeight="false" outlineLevel="0" collapsed="false">
      <c r="A48" s="42"/>
      <c r="B48" s="22"/>
      <c r="C48" s="22"/>
      <c r="D48" s="22"/>
      <c r="E48" s="22"/>
      <c r="F48" s="51" t="str">
        <f aca="false">IF(OR($A48="",$E48=""),"",IFERROR(INDEX($J$22:$J$52,MATCH($A48,$I$22:$I$52,1)),""))</f>
        <v/>
      </c>
      <c r="G48" s="52" t="str">
        <f aca="false">IF(AND(ISNUMBER($F48),ISNUMBER($E48)),ROUND($E48*$F48,2),"")</f>
        <v/>
      </c>
    </row>
    <row r="49" customFormat="false" ht="15" hidden="false" customHeight="false" outlineLevel="0" collapsed="false">
      <c r="A49" s="42"/>
      <c r="B49" s="22"/>
      <c r="C49" s="22"/>
      <c r="D49" s="22"/>
      <c r="E49" s="22"/>
      <c r="F49" s="51" t="str">
        <f aca="false">IF(OR($A49="",$E49=""),"",IFERROR(INDEX($J$22:$J$52,MATCH($A49,$I$22:$I$52,1)),""))</f>
        <v/>
      </c>
      <c r="G49" s="52" t="str">
        <f aca="false">IF(AND(ISNUMBER($F49),ISNUMBER($E49)),ROUND($E49*$F49,2),"")</f>
        <v/>
      </c>
    </row>
    <row r="50" customFormat="false" ht="15" hidden="false" customHeight="false" outlineLevel="0" collapsed="false">
      <c r="A50" s="42"/>
      <c r="B50" s="22"/>
      <c r="C50" s="22"/>
      <c r="D50" s="22"/>
      <c r="E50" s="22"/>
      <c r="F50" s="51" t="str">
        <f aca="false">IF(OR($A50="",$E50=""),"",IFERROR(INDEX($J$22:$J$52,MATCH($A50,$I$22:$I$52,1)),""))</f>
        <v/>
      </c>
      <c r="G50" s="52" t="str">
        <f aca="false">IF(AND(ISNUMBER($F50),ISNUMBER($E50)),ROUND($E50*$F50,2),"")</f>
        <v/>
      </c>
    </row>
    <row r="51" customFormat="false" ht="15" hidden="false" customHeight="false" outlineLevel="0" collapsed="false">
      <c r="A51" s="42"/>
      <c r="B51" s="22"/>
      <c r="C51" s="22"/>
      <c r="D51" s="22"/>
      <c r="E51" s="22"/>
      <c r="F51" s="51" t="str">
        <f aca="false">IF(OR($A51="",$E51=""),"",IFERROR(INDEX($J$22:$J$52,MATCH($A51,$I$22:$I$52,1)),""))</f>
        <v/>
      </c>
      <c r="G51" s="52" t="str">
        <f aca="false">IF(AND(ISNUMBER($F51),ISNUMBER($E51)),ROUND($E51*$F51,2),"")</f>
        <v/>
      </c>
    </row>
    <row r="52" customFormat="false" ht="15" hidden="false" customHeight="false" outlineLevel="0" collapsed="false">
      <c r="A52" s="42"/>
      <c r="B52" s="22"/>
      <c r="C52" s="22"/>
      <c r="D52" s="22"/>
      <c r="E52" s="22"/>
      <c r="F52" s="51" t="str">
        <f aca="false">IF(OR($A52="",$E52=""),"",IFERROR(INDEX($J$22:$J$52,MATCH($A52,$I$22:$I$52,1)),""))</f>
        <v/>
      </c>
      <c r="G52" s="52" t="str">
        <f aca="false">IF(AND(ISNUMBER($F52),ISNUMBER($E52)),ROUND($E52*$F52,2),"")</f>
        <v/>
      </c>
    </row>
    <row r="53" customFormat="false" ht="15" hidden="false" customHeight="false" outlineLevel="0" collapsed="false">
      <c r="A53" s="42"/>
      <c r="B53" s="22"/>
      <c r="C53" s="22"/>
      <c r="D53" s="22"/>
      <c r="E53" s="22"/>
      <c r="F53" s="51" t="str">
        <f aca="false">IF(OR($A53="",$E53=""),"",IFERROR(INDEX($J$22:$J$52,MATCH($A53,$I$22:$I$52,1)),""))</f>
        <v/>
      </c>
      <c r="G53" s="52" t="str">
        <f aca="false">IF(AND(ISNUMBER($F53),ISNUMBER($E53)),ROUND($E53*$F53,2),"")</f>
        <v/>
      </c>
    </row>
    <row r="54" customFormat="false" ht="15" hidden="false" customHeight="false" outlineLevel="0" collapsed="false">
      <c r="A54" s="42"/>
      <c r="B54" s="22"/>
      <c r="C54" s="22"/>
      <c r="D54" s="22"/>
      <c r="E54" s="22"/>
      <c r="F54" s="51" t="str">
        <f aca="false">IF(OR($A54="",$E54=""),"",IFERROR(INDEX($J$22:$J$52,MATCH($A54,$I$22:$I$52,1)),""))</f>
        <v/>
      </c>
      <c r="G54" s="52" t="str">
        <f aca="false">IF(AND(ISNUMBER($F54),ISNUMBER($E54)),ROUND($E54*$F54,2),"")</f>
        <v/>
      </c>
    </row>
    <row r="55" customFormat="false" ht="15" hidden="false" customHeight="false" outlineLevel="0" collapsed="false">
      <c r="A55" s="42"/>
      <c r="B55" s="22"/>
      <c r="C55" s="22"/>
      <c r="D55" s="22"/>
      <c r="E55" s="22"/>
      <c r="F55" s="51" t="str">
        <f aca="false">IF(OR($A55="",$E55=""),"",IFERROR(INDEX($J$22:$J$52,MATCH($A55,$I$22:$I$52,1)),""))</f>
        <v/>
      </c>
      <c r="G55" s="52" t="str">
        <f aca="false">IF(AND(ISNUMBER($F55),ISNUMBER($E55)),ROUND($E55*$F55,2),"")</f>
        <v/>
      </c>
    </row>
    <row r="56" customFormat="false" ht="15" hidden="false" customHeight="false" outlineLevel="0" collapsed="false">
      <c r="A56" s="42"/>
      <c r="B56" s="22"/>
      <c r="C56" s="22"/>
      <c r="D56" s="22"/>
      <c r="E56" s="22"/>
      <c r="F56" s="51" t="str">
        <f aca="false">IF(OR($A56="",$E56=""),"",IFERROR(INDEX($J$22:$J$52,MATCH($A56,$I$22:$I$52,1)),""))</f>
        <v/>
      </c>
      <c r="G56" s="52" t="str">
        <f aca="false">IF(AND(ISNUMBER($F56),ISNUMBER($E56)),ROUND($E56*$F56,2),"")</f>
        <v/>
      </c>
    </row>
    <row r="57" customFormat="false" ht="15" hidden="false" customHeight="false" outlineLevel="0" collapsed="false">
      <c r="A57" s="42"/>
      <c r="B57" s="22"/>
      <c r="C57" s="22"/>
      <c r="D57" s="22"/>
      <c r="E57" s="22"/>
      <c r="F57" s="51" t="str">
        <f aca="false">IF(OR($A57="",$E57=""),"",IFERROR(INDEX($J$22:$J$52,MATCH($A57,$I$22:$I$52,1)),""))</f>
        <v/>
      </c>
      <c r="G57" s="52" t="str">
        <f aca="false">IF(AND(ISNUMBER($F57),ISNUMBER($E57)),ROUND($E57*$F57,2),"")</f>
        <v/>
      </c>
    </row>
    <row r="58" customFormat="false" ht="15" hidden="false" customHeight="false" outlineLevel="0" collapsed="false">
      <c r="A58" s="42"/>
      <c r="B58" s="22"/>
      <c r="C58" s="22"/>
      <c r="D58" s="22"/>
      <c r="E58" s="22"/>
      <c r="F58" s="51" t="str">
        <f aca="false">IF(OR($A58="",$E58=""),"",IFERROR(INDEX($J$22:$J$52,MATCH($A58,$I$22:$I$52,1)),""))</f>
        <v/>
      </c>
      <c r="G58" s="52" t="str">
        <f aca="false">IF(AND(ISNUMBER($F58),ISNUMBER($E58)),ROUND($E58*$F58,2),"")</f>
        <v/>
      </c>
    </row>
    <row r="59" customFormat="false" ht="15" hidden="false" customHeight="false" outlineLevel="0" collapsed="false">
      <c r="A59" s="42"/>
      <c r="B59" s="22"/>
      <c r="C59" s="22"/>
      <c r="D59" s="22"/>
      <c r="E59" s="22"/>
      <c r="F59" s="51" t="str">
        <f aca="false">IF(OR($A59="",$E59=""),"",IFERROR(INDEX($J$22:$J$52,MATCH($A59,$I$22:$I$52,1)),""))</f>
        <v/>
      </c>
      <c r="G59" s="52" t="str">
        <f aca="false">IF(AND(ISNUMBER($F59),ISNUMBER($E59)),ROUND($E59*$F59,2),"")</f>
        <v/>
      </c>
    </row>
    <row r="60" customFormat="false" ht="15" hidden="false" customHeight="false" outlineLevel="0" collapsed="false">
      <c r="A60" s="42"/>
      <c r="B60" s="22"/>
      <c r="C60" s="22"/>
      <c r="D60" s="22"/>
      <c r="E60" s="22"/>
      <c r="F60" s="51" t="str">
        <f aca="false">IF(OR($A60="",$E60=""),"",IFERROR(INDEX($J$22:$J$52,MATCH($A60,$I$22:$I$52,1)),""))</f>
        <v/>
      </c>
      <c r="G60" s="52" t="str">
        <f aca="false">IF(AND(ISNUMBER($F60),ISNUMBER($E60)),ROUND($E60*$F60,2),"")</f>
        <v/>
      </c>
    </row>
    <row r="61" customFormat="false" ht="15" hidden="false" customHeight="false" outlineLevel="0" collapsed="false">
      <c r="A61" s="42"/>
      <c r="B61" s="22"/>
      <c r="C61" s="22"/>
      <c r="D61" s="22"/>
      <c r="E61" s="22"/>
      <c r="F61" s="51" t="str">
        <f aca="false">IF(OR($A61="",$E61=""),"",IFERROR(INDEX($J$22:$J$52,MATCH($A61,$I$22:$I$52,1)),""))</f>
        <v/>
      </c>
      <c r="G61" s="52" t="str">
        <f aca="false">IF(AND(ISNUMBER($F61),ISNUMBER($E61)),ROUND($E61*$F61,2),"")</f>
        <v/>
      </c>
    </row>
    <row r="62" customFormat="false" ht="15" hidden="false" customHeight="false" outlineLevel="0" collapsed="false">
      <c r="A62" s="42"/>
      <c r="B62" s="22"/>
      <c r="C62" s="22"/>
      <c r="D62" s="22"/>
      <c r="E62" s="22"/>
      <c r="F62" s="51" t="str">
        <f aca="false">IF(OR($A62="",$E62=""),"",IFERROR(INDEX($J$22:$J$52,MATCH($A62,$I$22:$I$52,1)),""))</f>
        <v/>
      </c>
      <c r="G62" s="52" t="str">
        <f aca="false">IF(AND(ISNUMBER($F62),ISNUMBER($E62)),ROUND($E62*$F62,2),"")</f>
        <v/>
      </c>
    </row>
    <row r="63" customFormat="false" ht="15" hidden="false" customHeight="false" outlineLevel="0" collapsed="false">
      <c r="A63" s="42"/>
      <c r="B63" s="22"/>
      <c r="C63" s="22"/>
      <c r="D63" s="22"/>
      <c r="E63" s="22"/>
      <c r="F63" s="51" t="str">
        <f aca="false">IF(OR($A63="",$E63=""),"",IFERROR(INDEX($J$22:$J$52,MATCH($A63,$I$22:$I$52,1)),""))</f>
        <v/>
      </c>
      <c r="G63" s="52" t="str">
        <f aca="false">IF(AND(ISNUMBER($F63),ISNUMBER($E63)),ROUND($E63*$F63,2),"")</f>
        <v/>
      </c>
    </row>
    <row r="64" customFormat="false" ht="15" hidden="false" customHeight="false" outlineLevel="0" collapsed="false">
      <c r="A64" s="42"/>
      <c r="B64" s="22"/>
      <c r="C64" s="22"/>
      <c r="D64" s="22"/>
      <c r="E64" s="22"/>
      <c r="F64" s="51" t="str">
        <f aca="false">IF(OR($A64="",$E64=""),"",IFERROR(INDEX($J$22:$J$52,MATCH($A64,$I$22:$I$52,1)),""))</f>
        <v/>
      </c>
      <c r="G64" s="52" t="str">
        <f aca="false">IF(AND(ISNUMBER($F64),ISNUMBER($E64)),ROUND($E64*$F64,2),"")</f>
        <v/>
      </c>
    </row>
    <row r="65" customFormat="false" ht="15" hidden="false" customHeight="false" outlineLevel="0" collapsed="false">
      <c r="A65" s="42"/>
      <c r="B65" s="22"/>
      <c r="C65" s="22"/>
      <c r="D65" s="22"/>
      <c r="E65" s="22"/>
      <c r="F65" s="51" t="str">
        <f aca="false">IF(OR($A65="",$E65=""),"",IFERROR(INDEX($J$22:$J$52,MATCH($A65,$I$22:$I$52,1)),""))</f>
        <v/>
      </c>
      <c r="G65" s="52" t="str">
        <f aca="false">IF(AND(ISNUMBER($F65),ISNUMBER($E65)),ROUND($E65*$F65,2),"")</f>
        <v/>
      </c>
    </row>
    <row r="66" customFormat="false" ht="15" hidden="false" customHeight="false" outlineLevel="0" collapsed="false">
      <c r="A66" s="42"/>
      <c r="B66" s="22"/>
      <c r="C66" s="22"/>
      <c r="D66" s="22"/>
      <c r="E66" s="22"/>
      <c r="F66" s="51" t="str">
        <f aca="false">IF(OR($A66="",$E66=""),"",IFERROR(INDEX($J$22:$J$52,MATCH($A66,$I$22:$I$52,1)),""))</f>
        <v/>
      </c>
      <c r="G66" s="52" t="str">
        <f aca="false">IF(AND(ISNUMBER($F66),ISNUMBER($E66)),ROUND($E66*$F66,2),"")</f>
        <v/>
      </c>
    </row>
    <row r="67" customFormat="false" ht="15" hidden="false" customHeight="false" outlineLevel="0" collapsed="false">
      <c r="A67" s="42"/>
      <c r="B67" s="22"/>
      <c r="C67" s="22"/>
      <c r="D67" s="22"/>
      <c r="E67" s="22"/>
      <c r="F67" s="51" t="str">
        <f aca="false">IF(OR($A67="",$E67=""),"",IFERROR(INDEX($J$22:$J$52,MATCH($A67,$I$22:$I$52,1)),""))</f>
        <v/>
      </c>
      <c r="G67" s="52" t="str">
        <f aca="false">IF(AND(ISNUMBER($F67),ISNUMBER($E67)),ROUND($E67*$F67,2),"")</f>
        <v/>
      </c>
    </row>
    <row r="68" customFormat="false" ht="15" hidden="false" customHeight="false" outlineLevel="0" collapsed="false">
      <c r="A68" s="42"/>
      <c r="B68" s="22"/>
      <c r="C68" s="22"/>
      <c r="D68" s="22"/>
      <c r="E68" s="22"/>
      <c r="F68" s="51" t="str">
        <f aca="false">IF(OR($A68="",$E68=""),"",IFERROR(INDEX($J$22:$J$52,MATCH($A68,$I$22:$I$52,1)),""))</f>
        <v/>
      </c>
      <c r="G68" s="52" t="str">
        <f aca="false">IF(AND(ISNUMBER($F68),ISNUMBER($E68)),ROUND($E68*$F68,2),"")</f>
        <v/>
      </c>
    </row>
    <row r="69" customFormat="false" ht="15" hidden="false" customHeight="false" outlineLevel="0" collapsed="false">
      <c r="A69" s="42"/>
      <c r="B69" s="22"/>
      <c r="C69" s="22"/>
      <c r="D69" s="22"/>
      <c r="E69" s="22"/>
      <c r="F69" s="51" t="str">
        <f aca="false">IF(OR($A69="",$E69=""),"",IFERROR(INDEX($J$22:$J$52,MATCH($A69,$I$22:$I$52,1)),""))</f>
        <v/>
      </c>
      <c r="G69" s="52" t="str">
        <f aca="false">IF(AND(ISNUMBER($F69),ISNUMBER($E69)),ROUND($E69*$F69,2),"")</f>
        <v/>
      </c>
    </row>
    <row r="70" customFormat="false" ht="15" hidden="false" customHeight="false" outlineLevel="0" collapsed="false">
      <c r="A70" s="42"/>
      <c r="B70" s="22"/>
      <c r="C70" s="22"/>
      <c r="D70" s="22"/>
      <c r="E70" s="22"/>
      <c r="F70" s="51" t="str">
        <f aca="false">IF(OR($A70="",$E70=""),"",IFERROR(INDEX($J$22:$J$52,MATCH($A70,$I$22:$I$52,1)),""))</f>
        <v/>
      </c>
      <c r="G70" s="52" t="str">
        <f aca="false">IF(AND(ISNUMBER($F70),ISNUMBER($E70)),ROUND($E70*$F70,2),"")</f>
        <v/>
      </c>
    </row>
    <row r="71" customFormat="false" ht="15" hidden="false" customHeight="false" outlineLevel="0" collapsed="false">
      <c r="A71" s="42"/>
      <c r="B71" s="22"/>
      <c r="C71" s="22"/>
      <c r="D71" s="22"/>
      <c r="E71" s="22"/>
      <c r="F71" s="51" t="str">
        <f aca="false">IF(OR($A71="",$E71=""),"",IFERROR(INDEX($J$22:$J$52,MATCH($A71,$I$22:$I$52,1)),""))</f>
        <v/>
      </c>
      <c r="G71" s="52" t="str">
        <f aca="false">IF(AND(ISNUMBER($F71),ISNUMBER($E71)),ROUND($E71*$F71,2),"")</f>
        <v/>
      </c>
    </row>
    <row r="72" customFormat="false" ht="15" hidden="false" customHeight="false" outlineLevel="0" collapsed="false">
      <c r="A72" s="42"/>
      <c r="B72" s="22"/>
      <c r="C72" s="22"/>
      <c r="D72" s="22"/>
      <c r="E72" s="22"/>
      <c r="F72" s="51" t="str">
        <f aca="false">IF(OR($A72="",$E72=""),"",IFERROR(INDEX($J$22:$J$52,MATCH($A72,$I$22:$I$52,1)),""))</f>
        <v/>
      </c>
      <c r="G72" s="52" t="str">
        <f aca="false">IF(AND(ISNUMBER($F72),ISNUMBER($E72)),ROUND($E72*$F72,2),"")</f>
        <v/>
      </c>
    </row>
    <row r="73" customFormat="false" ht="15" hidden="false" customHeight="false" outlineLevel="0" collapsed="false">
      <c r="A73" s="42"/>
      <c r="B73" s="22"/>
      <c r="C73" s="22"/>
      <c r="D73" s="22"/>
      <c r="E73" s="22"/>
      <c r="F73" s="51" t="str">
        <f aca="false">IF(OR($A73="",$E73=""),"",IFERROR(INDEX($J$22:$J$52,MATCH($A73,$I$22:$I$52,1)),""))</f>
        <v/>
      </c>
      <c r="G73" s="52" t="str">
        <f aca="false">IF(AND(ISNUMBER($F73),ISNUMBER($E73)),ROUND($E73*$F73,2),"")</f>
        <v/>
      </c>
    </row>
    <row r="74" customFormat="false" ht="15" hidden="false" customHeight="false" outlineLevel="0" collapsed="false">
      <c r="A74" s="42"/>
      <c r="B74" s="22"/>
      <c r="C74" s="22"/>
      <c r="D74" s="22"/>
      <c r="E74" s="22"/>
      <c r="F74" s="51" t="str">
        <f aca="false">IF(OR($A74="",$E74=""),"",IFERROR(INDEX($J$22:$J$52,MATCH($A74,$I$22:$I$52,1)),""))</f>
        <v/>
      </c>
      <c r="G74" s="52" t="str">
        <f aca="false">IF(AND(ISNUMBER($F74),ISNUMBER($E74)),ROUND($E74*$F74,2),"")</f>
        <v/>
      </c>
    </row>
    <row r="75" customFormat="false" ht="15" hidden="false" customHeight="false" outlineLevel="0" collapsed="false">
      <c r="A75" s="42"/>
      <c r="B75" s="22"/>
      <c r="C75" s="22"/>
      <c r="D75" s="22"/>
      <c r="E75" s="22"/>
      <c r="F75" s="51" t="str">
        <f aca="false">IF(OR($A75="",$E75=""),"",IFERROR(INDEX($J$22:$J$52,MATCH($A75,$I$22:$I$52,1)),""))</f>
        <v/>
      </c>
      <c r="G75" s="52" t="str">
        <f aca="false">IF(AND(ISNUMBER($F75),ISNUMBER($E75)),ROUND($E75*$F75,2),"")</f>
        <v/>
      </c>
    </row>
    <row r="76" customFormat="false" ht="15" hidden="false" customHeight="false" outlineLevel="0" collapsed="false">
      <c r="A76" s="42"/>
      <c r="B76" s="22"/>
      <c r="C76" s="22"/>
      <c r="D76" s="22"/>
      <c r="E76" s="22"/>
      <c r="F76" s="51" t="str">
        <f aca="false">IF(OR($A76="",$E76=""),"",IFERROR(INDEX($J$22:$J$52,MATCH($A76,$I$22:$I$52,1)),""))</f>
        <v/>
      </c>
      <c r="G76" s="52" t="str">
        <f aca="false">IF(AND(ISNUMBER($F76),ISNUMBER($E76)),ROUND($E76*$F76,2),"")</f>
        <v/>
      </c>
    </row>
    <row r="77" customFormat="false" ht="15" hidden="false" customHeight="false" outlineLevel="0" collapsed="false">
      <c r="A77" s="42"/>
      <c r="B77" s="22"/>
      <c r="C77" s="22"/>
      <c r="D77" s="22"/>
      <c r="E77" s="22"/>
      <c r="F77" s="51" t="str">
        <f aca="false">IF(OR($A77="",$E77=""),"",IFERROR(INDEX($J$22:$J$52,MATCH($A77,$I$22:$I$52,1)),""))</f>
        <v/>
      </c>
      <c r="G77" s="52" t="str">
        <f aca="false">IF(AND(ISNUMBER($F77),ISNUMBER($E77)),ROUND($E77*$F77,2),"")</f>
        <v/>
      </c>
    </row>
    <row r="78" customFormat="false" ht="15" hidden="false" customHeight="false" outlineLevel="0" collapsed="false">
      <c r="A78" s="42"/>
      <c r="B78" s="22"/>
      <c r="C78" s="22"/>
      <c r="D78" s="22"/>
      <c r="E78" s="22"/>
      <c r="F78" s="51" t="str">
        <f aca="false">IF(OR($A78="",$E78=""),"",IFERROR(INDEX($J$22:$J$52,MATCH($A78,$I$22:$I$52,1)),""))</f>
        <v/>
      </c>
      <c r="G78" s="52" t="str">
        <f aca="false">IF(AND(ISNUMBER($F78),ISNUMBER($E78)),ROUND($E78*$F78,2),"")</f>
        <v/>
      </c>
    </row>
    <row r="79" customFormat="false" ht="15" hidden="false" customHeight="false" outlineLevel="0" collapsed="false">
      <c r="A79" s="42"/>
      <c r="B79" s="22"/>
      <c r="C79" s="22"/>
      <c r="D79" s="22"/>
      <c r="E79" s="22"/>
      <c r="F79" s="51" t="str">
        <f aca="false">IF(OR($A79="",$E79=""),"",IFERROR(INDEX($J$22:$J$52,MATCH($A79,$I$22:$I$52,1)),""))</f>
        <v/>
      </c>
      <c r="G79" s="52" t="str">
        <f aca="false">IF(AND(ISNUMBER($F79),ISNUMBER($E79)),ROUND($E79*$F79,2),"")</f>
        <v/>
      </c>
    </row>
    <row r="80" customFormat="false" ht="15" hidden="false" customHeight="false" outlineLevel="0" collapsed="false">
      <c r="A80" s="42"/>
      <c r="B80" s="22"/>
      <c r="C80" s="22"/>
      <c r="D80" s="22"/>
      <c r="E80" s="22"/>
      <c r="F80" s="51" t="str">
        <f aca="false">IF(OR($A80="",$E80=""),"",IFERROR(INDEX($J$22:$J$52,MATCH($A80,$I$22:$I$52,1)),""))</f>
        <v/>
      </c>
      <c r="G80" s="52" t="str">
        <f aca="false">IF(AND(ISNUMBER($F80),ISNUMBER($E80)),ROUND($E80*$F80,2),"")</f>
        <v/>
      </c>
    </row>
    <row r="81" customFormat="false" ht="15" hidden="false" customHeight="false" outlineLevel="0" collapsed="false">
      <c r="A81" s="42"/>
      <c r="B81" s="22"/>
      <c r="C81" s="22"/>
      <c r="D81" s="22"/>
      <c r="E81" s="22"/>
      <c r="F81" s="51" t="str">
        <f aca="false">IF(OR($A81="",$E81=""),"",IFERROR(INDEX($J$22:$J$52,MATCH($A81,$I$22:$I$52,1)),""))</f>
        <v/>
      </c>
      <c r="G81" s="52" t="str">
        <f aca="false">IF(AND(ISNUMBER($F81),ISNUMBER($E81)),ROUND($E81*$F81,2),"")</f>
        <v/>
      </c>
    </row>
    <row r="82" customFormat="false" ht="15" hidden="false" customHeight="false" outlineLevel="0" collapsed="false">
      <c r="A82" s="42"/>
      <c r="B82" s="22"/>
      <c r="C82" s="22"/>
      <c r="D82" s="22"/>
      <c r="E82" s="22"/>
      <c r="F82" s="51" t="str">
        <f aca="false">IF(OR($A82="",$E82=""),"",IFERROR(INDEX($J$22:$J$52,MATCH($A82,$I$22:$I$52,1)),""))</f>
        <v/>
      </c>
      <c r="G82" s="52" t="str">
        <f aca="false">IF(AND(ISNUMBER($F82),ISNUMBER($E82)),ROUND($E82*$F82,2),"")</f>
        <v/>
      </c>
    </row>
    <row r="83" customFormat="false" ht="15" hidden="false" customHeight="false" outlineLevel="0" collapsed="false">
      <c r="A83" s="42"/>
      <c r="B83" s="22"/>
      <c r="C83" s="22"/>
      <c r="D83" s="22"/>
      <c r="E83" s="22"/>
      <c r="F83" s="51" t="str">
        <f aca="false">IF(OR($A83="",$E83=""),"",IFERROR(INDEX($J$22:$J$52,MATCH($A83,$I$22:$I$52,1)),""))</f>
        <v/>
      </c>
      <c r="G83" s="52" t="str">
        <f aca="false">IF(AND(ISNUMBER($F83),ISNUMBER($E83)),ROUND($E83*$F83,2),"")</f>
        <v/>
      </c>
    </row>
    <row r="84" customFormat="false" ht="15" hidden="false" customHeight="false" outlineLevel="0" collapsed="false">
      <c r="A84" s="42"/>
      <c r="B84" s="22"/>
      <c r="C84" s="22"/>
      <c r="D84" s="22"/>
      <c r="E84" s="22"/>
      <c r="F84" s="51" t="str">
        <f aca="false">IF(OR($A84="",$E84=""),"",IFERROR(INDEX($J$22:$J$52,MATCH($A84,$I$22:$I$52,1)),""))</f>
        <v/>
      </c>
      <c r="G84" s="52" t="str">
        <f aca="false">IF(AND(ISNUMBER($F84),ISNUMBER($E84)),ROUND($E84*$F84,2),"")</f>
        <v/>
      </c>
    </row>
    <row r="85" customFormat="false" ht="15" hidden="false" customHeight="false" outlineLevel="0" collapsed="false">
      <c r="A85" s="42"/>
      <c r="B85" s="22"/>
      <c r="C85" s="22"/>
      <c r="D85" s="22"/>
      <c r="E85" s="22"/>
      <c r="F85" s="51" t="str">
        <f aca="false">IF(OR($A85="",$E85=""),"",IFERROR(INDEX($J$22:$J$52,MATCH($A85,$I$22:$I$52,1)),""))</f>
        <v/>
      </c>
      <c r="G85" s="52" t="str">
        <f aca="false">IF(AND(ISNUMBER($F85),ISNUMBER($E85)),ROUND($E85*$F85,2),"")</f>
        <v/>
      </c>
    </row>
    <row r="86" customFormat="false" ht="15" hidden="false" customHeight="false" outlineLevel="0" collapsed="false">
      <c r="A86" s="42"/>
      <c r="B86" s="22"/>
      <c r="C86" s="22"/>
      <c r="D86" s="22"/>
      <c r="E86" s="22"/>
      <c r="F86" s="51" t="str">
        <f aca="false">IF(OR($A86="",$E86=""),"",IFERROR(INDEX($J$22:$J$52,MATCH($A86,$I$22:$I$52,1)),""))</f>
        <v/>
      </c>
      <c r="G86" s="52" t="str">
        <f aca="false">IF(AND(ISNUMBER($F86),ISNUMBER($E86)),ROUND($E86*$F86,2),"")</f>
        <v/>
      </c>
    </row>
    <row r="87" customFormat="false" ht="15" hidden="false" customHeight="false" outlineLevel="0" collapsed="false">
      <c r="A87" s="42"/>
      <c r="B87" s="22"/>
      <c r="C87" s="22"/>
      <c r="D87" s="22"/>
      <c r="E87" s="22"/>
      <c r="F87" s="51" t="str">
        <f aca="false">IF(OR($A87="",$E87=""),"",IFERROR(INDEX($J$22:$J$52,MATCH($A87,$I$22:$I$52,1)),""))</f>
        <v/>
      </c>
      <c r="G87" s="52" t="str">
        <f aca="false">IF(AND(ISNUMBER($F87),ISNUMBER($E87)),ROUND($E87*$F87,2),"")</f>
        <v/>
      </c>
    </row>
    <row r="88" customFormat="false" ht="15" hidden="false" customHeight="false" outlineLevel="0" collapsed="false">
      <c r="A88" s="42"/>
      <c r="B88" s="22"/>
      <c r="C88" s="22"/>
      <c r="D88" s="22"/>
      <c r="E88" s="22"/>
      <c r="F88" s="51" t="str">
        <f aca="false">IF(OR($A88="",$E88=""),"",IFERROR(INDEX($J$22:$J$52,MATCH($A88,$I$22:$I$52,1)),""))</f>
        <v/>
      </c>
      <c r="G88" s="52" t="str">
        <f aca="false">IF(AND(ISNUMBER($F88),ISNUMBER($E88)),ROUND($E88*$F88,2),"")</f>
        <v/>
      </c>
    </row>
    <row r="89" customFormat="false" ht="15" hidden="false" customHeight="false" outlineLevel="0" collapsed="false">
      <c r="A89" s="42"/>
      <c r="B89" s="22"/>
      <c r="C89" s="22"/>
      <c r="D89" s="22"/>
      <c r="E89" s="22"/>
      <c r="F89" s="51" t="str">
        <f aca="false">IF(OR($A89="",$E89=""),"",IFERROR(INDEX($J$22:$J$52,MATCH($A89,$I$22:$I$52,1)),""))</f>
        <v/>
      </c>
      <c r="G89" s="52" t="str">
        <f aca="false">IF(AND(ISNUMBER($F89),ISNUMBER($E89)),ROUND($E89*$F89,2),"")</f>
        <v/>
      </c>
    </row>
    <row r="90" customFormat="false" ht="15" hidden="false" customHeight="false" outlineLevel="0" collapsed="false">
      <c r="A90" s="42"/>
      <c r="B90" s="22"/>
      <c r="C90" s="22"/>
      <c r="D90" s="22"/>
      <c r="E90" s="22"/>
      <c r="F90" s="51" t="str">
        <f aca="false">IF(OR($A90="",$E90=""),"",IFERROR(INDEX($J$22:$J$52,MATCH($A90,$I$22:$I$52,1)),""))</f>
        <v/>
      </c>
      <c r="G90" s="52" t="str">
        <f aca="false">IF(AND(ISNUMBER($F90),ISNUMBER($E90)),ROUND($E90*$F90,2),"")</f>
        <v/>
      </c>
    </row>
    <row r="91" customFormat="false" ht="15" hidden="false" customHeight="false" outlineLevel="0" collapsed="false">
      <c r="A91" s="42"/>
      <c r="B91" s="22"/>
      <c r="C91" s="22"/>
      <c r="D91" s="22"/>
      <c r="E91" s="22"/>
      <c r="F91" s="51" t="str">
        <f aca="false">IF(OR($A91="",$E91=""),"",IFERROR(INDEX($J$22:$J$52,MATCH($A91,$I$22:$I$52,1)),""))</f>
        <v/>
      </c>
      <c r="G91" s="52" t="str">
        <f aca="false">IF(AND(ISNUMBER($F91),ISNUMBER($E91)),ROUND($E91*$F91,2),"")</f>
        <v/>
      </c>
    </row>
    <row r="92" customFormat="false" ht="15" hidden="false" customHeight="false" outlineLevel="0" collapsed="false">
      <c r="A92" s="42"/>
      <c r="B92" s="22"/>
      <c r="C92" s="22"/>
      <c r="D92" s="22"/>
      <c r="E92" s="22"/>
      <c r="F92" s="51" t="str">
        <f aca="false">IF(OR($A92="",$E92=""),"",IFERROR(INDEX($J$22:$J$52,MATCH($A92,$I$22:$I$52,1)),""))</f>
        <v/>
      </c>
      <c r="G92" s="52" t="str">
        <f aca="false">IF(AND(ISNUMBER($F92),ISNUMBER($E92)),ROUND($E92*$F92,2),"")</f>
        <v/>
      </c>
    </row>
    <row r="93" customFormat="false" ht="15" hidden="false" customHeight="false" outlineLevel="0" collapsed="false">
      <c r="A93" s="42"/>
      <c r="B93" s="22"/>
      <c r="C93" s="22"/>
      <c r="D93" s="22"/>
      <c r="E93" s="22"/>
      <c r="F93" s="51" t="str">
        <f aca="false">IF(OR($A93="",$E93=""),"",IFERROR(INDEX($J$22:$J$52,MATCH($A93,$I$22:$I$52,1)),""))</f>
        <v/>
      </c>
      <c r="G93" s="52" t="str">
        <f aca="false">IF(AND(ISNUMBER($F93),ISNUMBER($E93)),ROUND($E93*$F93,2),"")</f>
        <v/>
      </c>
    </row>
    <row r="94" customFormat="false" ht="15" hidden="false" customHeight="false" outlineLevel="0" collapsed="false">
      <c r="A94" s="42"/>
      <c r="B94" s="22"/>
      <c r="C94" s="22"/>
      <c r="D94" s="22"/>
      <c r="E94" s="22"/>
      <c r="F94" s="51" t="str">
        <f aca="false">IF(OR($A94="",$E94=""),"",IFERROR(INDEX($J$22:$J$52,MATCH($A94,$I$22:$I$52,1)),""))</f>
        <v/>
      </c>
      <c r="G94" s="52" t="str">
        <f aca="false">IF(AND(ISNUMBER($F94),ISNUMBER($E94)),ROUND($E94*$F94,2),"")</f>
        <v/>
      </c>
    </row>
    <row r="95" customFormat="false" ht="15" hidden="false" customHeight="false" outlineLevel="0" collapsed="false">
      <c r="A95" s="42"/>
      <c r="B95" s="22"/>
      <c r="C95" s="22"/>
      <c r="D95" s="22"/>
      <c r="E95" s="22"/>
      <c r="F95" s="51" t="str">
        <f aca="false">IF(OR($A95="",$E95=""),"",IFERROR(INDEX($J$22:$J$52,MATCH($A95,$I$22:$I$52,1)),""))</f>
        <v/>
      </c>
      <c r="G95" s="52" t="str">
        <f aca="false">IF(AND(ISNUMBER($F95),ISNUMBER($E95)),ROUND($E95*$F95,2),"")</f>
        <v/>
      </c>
    </row>
    <row r="96" customFormat="false" ht="15" hidden="false" customHeight="false" outlineLevel="0" collapsed="false">
      <c r="A96" s="42"/>
      <c r="B96" s="22"/>
      <c r="C96" s="22"/>
      <c r="D96" s="22"/>
      <c r="E96" s="22"/>
      <c r="F96" s="51" t="str">
        <f aca="false">IF(OR($A96="",$E96=""),"",IFERROR(INDEX($J$22:$J$52,MATCH($A96,$I$22:$I$52,1)),""))</f>
        <v/>
      </c>
      <c r="G96" s="52" t="str">
        <f aca="false">IF(AND(ISNUMBER($F96),ISNUMBER($E96)),ROUND($E96*$F96,2),"")</f>
        <v/>
      </c>
    </row>
    <row r="97" customFormat="false" ht="15" hidden="false" customHeight="false" outlineLevel="0" collapsed="false">
      <c r="A97" s="42"/>
      <c r="B97" s="22"/>
      <c r="C97" s="22"/>
      <c r="D97" s="22"/>
      <c r="E97" s="22"/>
      <c r="F97" s="51" t="str">
        <f aca="false">IF(OR($A97="",$E97=""),"",IFERROR(INDEX($J$22:$J$52,MATCH($A97,$I$22:$I$52,1)),""))</f>
        <v/>
      </c>
      <c r="G97" s="52" t="str">
        <f aca="false">IF(AND(ISNUMBER($F97),ISNUMBER($E97)),ROUND($E97*$F97,2),"")</f>
        <v/>
      </c>
    </row>
    <row r="98" customFormat="false" ht="15" hidden="false" customHeight="false" outlineLevel="0" collapsed="false">
      <c r="A98" s="42"/>
      <c r="B98" s="22"/>
      <c r="C98" s="22"/>
      <c r="D98" s="22"/>
      <c r="E98" s="22"/>
      <c r="F98" s="51" t="str">
        <f aca="false">IF(OR($A98="",$E98=""),"",IFERROR(INDEX($J$22:$J$52,MATCH($A98,$I$22:$I$52,1)),""))</f>
        <v/>
      </c>
      <c r="G98" s="52" t="str">
        <f aca="false">IF(AND(ISNUMBER($F98),ISNUMBER($E98)),ROUND($E98*$F98,2),"")</f>
        <v/>
      </c>
    </row>
    <row r="99" customFormat="false" ht="15" hidden="false" customHeight="false" outlineLevel="0" collapsed="false">
      <c r="A99" s="42"/>
      <c r="B99" s="22"/>
      <c r="C99" s="22"/>
      <c r="D99" s="22"/>
      <c r="E99" s="22"/>
      <c r="F99" s="51" t="str">
        <f aca="false">IF(OR($A99="",$E99=""),"",IFERROR(INDEX($J$22:$J$52,MATCH($A99,$I$22:$I$52,1)),""))</f>
        <v/>
      </c>
      <c r="G99" s="52" t="str">
        <f aca="false">IF(AND(ISNUMBER($F99),ISNUMBER($E99)),ROUND($E99*$F99,2),"")</f>
        <v/>
      </c>
    </row>
    <row r="100" customFormat="false" ht="15" hidden="false" customHeight="false" outlineLevel="0" collapsed="false">
      <c r="A100" s="42"/>
      <c r="B100" s="22"/>
      <c r="C100" s="22"/>
      <c r="D100" s="22"/>
      <c r="E100" s="22"/>
      <c r="F100" s="51" t="str">
        <f aca="false">IF(OR($A100="",$E100=""),"",IFERROR(INDEX($J$22:$J$52,MATCH($A100,$I$22:$I$52,1)),""))</f>
        <v/>
      </c>
      <c r="G100" s="52" t="str">
        <f aca="false">IF(AND(ISNUMBER($F100),ISNUMBER($E100)),ROUND($E100*$F100,2),"")</f>
        <v/>
      </c>
    </row>
    <row r="101" customFormat="false" ht="15" hidden="false" customHeight="false" outlineLevel="0" collapsed="false">
      <c r="A101" s="42"/>
      <c r="B101" s="22"/>
      <c r="C101" s="22"/>
      <c r="D101" s="22"/>
      <c r="E101" s="22"/>
      <c r="F101" s="51" t="str">
        <f aca="false">IF(OR($A101="",$E101=""),"",IFERROR(INDEX($J$22:$J$52,MATCH($A101,$I$22:$I$52,1)),""))</f>
        <v/>
      </c>
      <c r="G101" s="52" t="str">
        <f aca="false">IF(AND(ISNUMBER($F101),ISNUMBER($E101)),ROUND($E101*$F101,2),"")</f>
        <v/>
      </c>
    </row>
    <row r="102" customFormat="false" ht="15" hidden="false" customHeight="false" outlineLevel="0" collapsed="false">
      <c r="A102" s="42"/>
      <c r="B102" s="22"/>
      <c r="C102" s="22"/>
      <c r="D102" s="22"/>
      <c r="E102" s="22"/>
      <c r="F102" s="51" t="str">
        <f aca="false">IF(OR($A102="",$E102=""),"",IFERROR(INDEX($J$22:$J$52,MATCH($A102,$I$22:$I$52,1)),""))</f>
        <v/>
      </c>
      <c r="G102" s="52" t="str">
        <f aca="false">IF(AND(ISNUMBER($F102),ISNUMBER($E102)),ROUND($E102*$F102,2),"")</f>
        <v/>
      </c>
    </row>
    <row r="103" customFormat="false" ht="15" hidden="false" customHeight="false" outlineLevel="0" collapsed="false">
      <c r="A103" s="42"/>
      <c r="B103" s="22"/>
      <c r="C103" s="22"/>
      <c r="D103" s="22"/>
      <c r="E103" s="22"/>
      <c r="F103" s="51" t="str">
        <f aca="false">IF(OR($A103="",$E103=""),"",IFERROR(INDEX($J$22:$J$52,MATCH($A103,$I$22:$I$52,1)),""))</f>
        <v/>
      </c>
      <c r="G103" s="52" t="str">
        <f aca="false">IF(AND(ISNUMBER($F103),ISNUMBER($E103)),ROUND($E103*$F103,2),"")</f>
        <v/>
      </c>
    </row>
    <row r="104" customFormat="false" ht="15" hidden="false" customHeight="false" outlineLevel="0" collapsed="false">
      <c r="A104" s="42"/>
      <c r="B104" s="22"/>
      <c r="C104" s="22"/>
      <c r="D104" s="22"/>
      <c r="E104" s="22"/>
      <c r="F104" s="51" t="str">
        <f aca="false">IF(OR($A104="",$E104=""),"",IFERROR(INDEX($J$22:$J$52,MATCH($A104,$I$22:$I$52,1)),""))</f>
        <v/>
      </c>
      <c r="G104" s="52" t="str">
        <f aca="false">IF(AND(ISNUMBER($F104),ISNUMBER($E104)),ROUND($E104*$F104,2),"")</f>
        <v/>
      </c>
    </row>
    <row r="105" customFormat="false" ht="15" hidden="false" customHeight="false" outlineLevel="0" collapsed="false">
      <c r="A105" s="42"/>
      <c r="B105" s="22"/>
      <c r="C105" s="22"/>
      <c r="D105" s="22"/>
      <c r="E105" s="22"/>
      <c r="F105" s="51" t="str">
        <f aca="false">IF(OR($A105="",$E105=""),"",IFERROR(INDEX($J$22:$J$52,MATCH($A105,$I$22:$I$52,1)),""))</f>
        <v/>
      </c>
      <c r="G105" s="52" t="str">
        <f aca="false">IF(AND(ISNUMBER($F105),ISNUMBER($E105)),ROUND($E105*$F105,2),"")</f>
        <v/>
      </c>
    </row>
    <row r="106" customFormat="false" ht="15" hidden="false" customHeight="false" outlineLevel="0" collapsed="false">
      <c r="A106" s="42"/>
      <c r="B106" s="22"/>
      <c r="C106" s="22"/>
      <c r="D106" s="22"/>
      <c r="E106" s="22"/>
      <c r="F106" s="51" t="str">
        <f aca="false">IF(OR($A106="",$E106=""),"",IFERROR(INDEX($J$22:$J$52,MATCH($A106,$I$22:$I$52,1)),""))</f>
        <v/>
      </c>
      <c r="G106" s="52" t="str">
        <f aca="false">IF(AND(ISNUMBER($F106),ISNUMBER($E106)),ROUND($E106*$F106,2),"")</f>
        <v/>
      </c>
    </row>
    <row r="107" customFormat="false" ht="15" hidden="false" customHeight="false" outlineLevel="0" collapsed="false">
      <c r="A107" s="42"/>
      <c r="B107" s="22"/>
      <c r="C107" s="22"/>
      <c r="D107" s="22"/>
      <c r="E107" s="22"/>
      <c r="F107" s="51" t="str">
        <f aca="false">IF(OR($A107="",$E107=""),"",IFERROR(INDEX($J$22:$J$52,MATCH($A107,$I$22:$I$52,1)),""))</f>
        <v/>
      </c>
      <c r="G107" s="52" t="str">
        <f aca="false">IF(AND(ISNUMBER($F107),ISNUMBER($E107)),ROUND($E107*$F107,2),"")</f>
        <v/>
      </c>
    </row>
    <row r="108" customFormat="false" ht="15" hidden="false" customHeight="false" outlineLevel="0" collapsed="false">
      <c r="A108" s="42"/>
      <c r="B108" s="22"/>
      <c r="C108" s="22"/>
      <c r="D108" s="22"/>
      <c r="E108" s="22"/>
      <c r="F108" s="51" t="str">
        <f aca="false">IF(OR($A108="",$E108=""),"",IFERROR(INDEX($J$22:$J$52,MATCH($A108,$I$22:$I$52,1)),""))</f>
        <v/>
      </c>
      <c r="G108" s="52" t="str">
        <f aca="false">IF(AND(ISNUMBER($F108),ISNUMBER($E108)),ROUND($E108*$F108,2),"")</f>
        <v/>
      </c>
    </row>
    <row r="109" customFormat="false" ht="15" hidden="false" customHeight="false" outlineLevel="0" collapsed="false">
      <c r="A109" s="42"/>
      <c r="B109" s="22"/>
      <c r="C109" s="22"/>
      <c r="D109" s="22"/>
      <c r="E109" s="22"/>
      <c r="F109" s="51" t="str">
        <f aca="false">IF(OR($A109="",$E109=""),"",IFERROR(INDEX($J$22:$J$52,MATCH($A109,$I$22:$I$52,1)),""))</f>
        <v/>
      </c>
      <c r="G109" s="52" t="str">
        <f aca="false">IF(AND(ISNUMBER($F109),ISNUMBER($E109)),ROUND($E109*$F109,2),"")</f>
        <v/>
      </c>
    </row>
    <row r="110" customFormat="false" ht="15" hidden="false" customHeight="false" outlineLevel="0" collapsed="false">
      <c r="A110" s="42"/>
      <c r="B110" s="22"/>
      <c r="C110" s="22"/>
      <c r="D110" s="22"/>
      <c r="E110" s="22"/>
      <c r="F110" s="51" t="str">
        <f aca="false">IF(OR($A110="",$E110=""),"",IFERROR(INDEX($J$22:$J$52,MATCH($A110,$I$22:$I$52,1)),""))</f>
        <v/>
      </c>
      <c r="G110" s="52" t="str">
        <f aca="false">IF(AND(ISNUMBER($F110),ISNUMBER($E110)),ROUND($E110*$F110,2),"")</f>
        <v/>
      </c>
    </row>
    <row r="111" customFormat="false" ht="15" hidden="false" customHeight="false" outlineLevel="0" collapsed="false">
      <c r="A111" s="42"/>
      <c r="B111" s="22"/>
      <c r="C111" s="22"/>
      <c r="D111" s="22"/>
      <c r="E111" s="22"/>
      <c r="F111" s="51" t="str">
        <f aca="false">IF(OR($A111="",$E111=""),"",IFERROR(INDEX($J$22:$J$52,MATCH($A111,$I$22:$I$52,1)),""))</f>
        <v/>
      </c>
      <c r="G111" s="52" t="str">
        <f aca="false">IF(AND(ISNUMBER($F111),ISNUMBER($E111)),ROUND($E111*$F111,2),"")</f>
        <v/>
      </c>
    </row>
    <row r="112" customFormat="false" ht="15" hidden="false" customHeight="false" outlineLevel="0" collapsed="false">
      <c r="A112" s="42"/>
      <c r="B112" s="22"/>
      <c r="C112" s="22"/>
      <c r="D112" s="22"/>
      <c r="E112" s="22"/>
      <c r="F112" s="51" t="str">
        <f aca="false">IF(OR($A112="",$E112=""),"",IFERROR(INDEX($J$22:$J$52,MATCH($A112,$I$22:$I$52,1)),""))</f>
        <v/>
      </c>
      <c r="G112" s="52" t="str">
        <f aca="false">IF(AND(ISNUMBER($F112),ISNUMBER($E112)),ROUND($E112*$F112,2),"")</f>
        <v/>
      </c>
    </row>
    <row r="113" customFormat="false" ht="15" hidden="false" customHeight="false" outlineLevel="0" collapsed="false">
      <c r="A113" s="42"/>
      <c r="B113" s="22"/>
      <c r="C113" s="22"/>
      <c r="D113" s="22"/>
      <c r="E113" s="22"/>
      <c r="F113" s="51" t="str">
        <f aca="false">IF(OR($A113="",$E113=""),"",IFERROR(INDEX($J$22:$J$52,MATCH($A113,$I$22:$I$52,1)),""))</f>
        <v/>
      </c>
      <c r="G113" s="52" t="str">
        <f aca="false">IF(AND(ISNUMBER($F113),ISNUMBER($E113)),ROUND($E113*$F113,2),"")</f>
        <v/>
      </c>
    </row>
    <row r="114" customFormat="false" ht="15" hidden="false" customHeight="false" outlineLevel="0" collapsed="false">
      <c r="A114" s="42"/>
      <c r="B114" s="22"/>
      <c r="C114" s="22"/>
      <c r="D114" s="22"/>
      <c r="E114" s="22"/>
      <c r="F114" s="51" t="str">
        <f aca="false">IF(OR($A114="",$E114=""),"",IFERROR(INDEX($J$22:$J$52,MATCH($A114,$I$22:$I$52,1)),""))</f>
        <v/>
      </c>
      <c r="G114" s="52" t="str">
        <f aca="false">IF(AND(ISNUMBER($F114),ISNUMBER($E114)),ROUND($E114*$F114,2),"")</f>
        <v/>
      </c>
    </row>
    <row r="115" customFormat="false" ht="15" hidden="false" customHeight="false" outlineLevel="0" collapsed="false">
      <c r="A115" s="42"/>
      <c r="B115" s="22"/>
      <c r="C115" s="22"/>
      <c r="D115" s="22"/>
      <c r="E115" s="22"/>
      <c r="F115" s="51" t="str">
        <f aca="false">IF(OR($A115="",$E115=""),"",IFERROR(INDEX($J$22:$J$52,MATCH($A115,$I$22:$I$52,1)),""))</f>
        <v/>
      </c>
      <c r="G115" s="52" t="str">
        <f aca="false">IF(AND(ISNUMBER($F115),ISNUMBER($E115)),ROUND($E115*$F115,2),"")</f>
        <v/>
      </c>
    </row>
    <row r="116" customFormat="false" ht="15" hidden="false" customHeight="false" outlineLevel="0" collapsed="false">
      <c r="A116" s="42"/>
      <c r="B116" s="22"/>
      <c r="C116" s="22"/>
      <c r="D116" s="22"/>
      <c r="E116" s="22"/>
      <c r="F116" s="51" t="str">
        <f aca="false">IF(OR($A116="",$E116=""),"",IFERROR(INDEX($J$22:$J$52,MATCH($A116,$I$22:$I$52,1)),""))</f>
        <v/>
      </c>
      <c r="G116" s="52" t="str">
        <f aca="false">IF(AND(ISNUMBER($F116),ISNUMBER($E116)),ROUND($E116*$F116,2),"")</f>
        <v/>
      </c>
    </row>
    <row r="117" customFormat="false" ht="15" hidden="false" customHeight="false" outlineLevel="0" collapsed="false">
      <c r="A117" s="42"/>
      <c r="B117" s="22"/>
      <c r="C117" s="22"/>
      <c r="D117" s="22"/>
      <c r="E117" s="22"/>
      <c r="F117" s="51" t="str">
        <f aca="false">IF(OR($A117="",$E117=""),"",IFERROR(INDEX($J$22:$J$52,MATCH($A117,$I$22:$I$52,1)),""))</f>
        <v/>
      </c>
      <c r="G117" s="52" t="str">
        <f aca="false">IF(AND(ISNUMBER($F117),ISNUMBER($E117)),ROUND($E117*$F117,2),"")</f>
        <v/>
      </c>
    </row>
    <row r="118" customFormat="false" ht="15" hidden="false" customHeight="false" outlineLevel="0" collapsed="false">
      <c r="A118" s="42"/>
      <c r="B118" s="22"/>
      <c r="C118" s="22"/>
      <c r="D118" s="22"/>
      <c r="E118" s="22"/>
      <c r="F118" s="51" t="str">
        <f aca="false">IF(OR($A118="",$E118=""),"",IFERROR(INDEX($J$22:$J$52,MATCH($A118,$I$22:$I$52,1)),""))</f>
        <v/>
      </c>
      <c r="G118" s="52" t="str">
        <f aca="false">IF(AND(ISNUMBER($F118),ISNUMBER($E118)),ROUND($E118*$F118,2),"")</f>
        <v/>
      </c>
    </row>
    <row r="119" customFormat="false" ht="15" hidden="false" customHeight="false" outlineLevel="0" collapsed="false">
      <c r="A119" s="42"/>
      <c r="B119" s="22"/>
      <c r="C119" s="22"/>
      <c r="D119" s="22"/>
      <c r="E119" s="22"/>
      <c r="F119" s="51" t="str">
        <f aca="false">IF(OR($A119="",$E119=""),"",IFERROR(INDEX($J$22:$J$52,MATCH($A119,$I$22:$I$52,1)),""))</f>
        <v/>
      </c>
      <c r="G119" s="52" t="str">
        <f aca="false">IF(AND(ISNUMBER($F119),ISNUMBER($E119)),ROUND($E119*$F119,2),"")</f>
        <v/>
      </c>
    </row>
    <row r="120" customFormat="false" ht="15" hidden="false" customHeight="false" outlineLevel="0" collapsed="false">
      <c r="A120" s="42"/>
      <c r="B120" s="22"/>
      <c r="C120" s="22"/>
      <c r="D120" s="22"/>
      <c r="E120" s="22"/>
      <c r="F120" s="51" t="str">
        <f aca="false">IF(OR($A120="",$E120=""),"",IFERROR(INDEX($J$22:$J$52,MATCH($A120,$I$22:$I$52,1)),""))</f>
        <v/>
      </c>
      <c r="G120" s="52" t="str">
        <f aca="false">IF(AND(ISNUMBER($F120),ISNUMBER($E120)),ROUND($E120*$F120,2),"")</f>
        <v/>
      </c>
    </row>
    <row r="121" customFormat="false" ht="15" hidden="false" customHeight="false" outlineLevel="0" collapsed="false">
      <c r="A121" s="42"/>
      <c r="B121" s="22"/>
      <c r="C121" s="22"/>
      <c r="D121" s="22"/>
      <c r="E121" s="22"/>
      <c r="F121" s="51" t="str">
        <f aca="false">IF(OR($A121="",$E121=""),"",IFERROR(INDEX($J$22:$J$52,MATCH($A121,$I$22:$I$52,1)),""))</f>
        <v/>
      </c>
      <c r="G121" s="52" t="str">
        <f aca="false">IF(AND(ISNUMBER($F121),ISNUMBER($E121)),ROUND($E121*$F121,2),"")</f>
        <v/>
      </c>
    </row>
    <row r="122" customFormat="false" ht="15" hidden="false" customHeight="false" outlineLevel="0" collapsed="false">
      <c r="A122" s="42"/>
      <c r="B122" s="22"/>
      <c r="C122" s="22"/>
      <c r="D122" s="22"/>
      <c r="E122" s="22"/>
      <c r="F122" s="51" t="str">
        <f aca="false">IF(OR($A122="",$E122=""),"",IFERROR(INDEX($J$22:$J$52,MATCH($A122,$I$22:$I$52,1)),""))</f>
        <v/>
      </c>
      <c r="G122" s="52" t="str">
        <f aca="false">IF(AND(ISNUMBER($F122),ISNUMBER($E122)),ROUND($E122*$F122,2),"")</f>
        <v/>
      </c>
    </row>
    <row r="123" customFormat="false" ht="15" hidden="false" customHeight="false" outlineLevel="0" collapsed="false">
      <c r="A123" s="42"/>
      <c r="B123" s="22"/>
      <c r="C123" s="22"/>
      <c r="D123" s="22"/>
      <c r="E123" s="22"/>
      <c r="F123" s="51" t="str">
        <f aca="false">IF(OR($A123="",$E123=""),"",IFERROR(INDEX($J$22:$J$52,MATCH($A123,$I$22:$I$52,1)),""))</f>
        <v/>
      </c>
      <c r="G123" s="52" t="str">
        <f aca="false">IF(AND(ISNUMBER($F123),ISNUMBER($E123)),ROUND($E123*$F123,2),"")</f>
        <v/>
      </c>
    </row>
    <row r="124" customFormat="false" ht="15" hidden="false" customHeight="false" outlineLevel="0" collapsed="false">
      <c r="A124" s="42"/>
      <c r="B124" s="22"/>
      <c r="C124" s="22"/>
      <c r="D124" s="22"/>
      <c r="E124" s="22"/>
      <c r="F124" s="51" t="str">
        <f aca="false">IF(OR($A124="",$E124=""),"",IFERROR(INDEX($J$22:$J$52,MATCH($A124,$I$22:$I$52,1)),""))</f>
        <v/>
      </c>
      <c r="G124" s="52" t="str">
        <f aca="false">IF(AND(ISNUMBER($F124),ISNUMBER($E124)),ROUND($E124*$F124,2),"")</f>
        <v/>
      </c>
    </row>
    <row r="125" customFormat="false" ht="15" hidden="false" customHeight="false" outlineLevel="0" collapsed="false">
      <c r="A125" s="42"/>
      <c r="B125" s="22"/>
      <c r="C125" s="22"/>
      <c r="D125" s="22"/>
      <c r="E125" s="22"/>
      <c r="F125" s="51" t="str">
        <f aca="false">IF(OR($A125="",$E125=""),"",IFERROR(INDEX($J$22:$J$52,MATCH($A125,$I$22:$I$52,1)),""))</f>
        <v/>
      </c>
      <c r="G125" s="52" t="str">
        <f aca="false">IF(AND(ISNUMBER($F125),ISNUMBER($E125)),ROUND($E125*$F125,2),"")</f>
        <v/>
      </c>
    </row>
    <row r="126" customFormat="false" ht="15" hidden="false" customHeight="false" outlineLevel="0" collapsed="false">
      <c r="A126" s="42"/>
      <c r="B126" s="22"/>
      <c r="C126" s="22"/>
      <c r="D126" s="22"/>
      <c r="E126" s="22"/>
      <c r="F126" s="51" t="str">
        <f aca="false">IF(OR($A126="",$E126=""),"",IFERROR(INDEX($J$22:$J$52,MATCH($A126,$I$22:$I$52,1)),""))</f>
        <v/>
      </c>
      <c r="G126" s="52" t="str">
        <f aca="false">IF(AND(ISNUMBER($F126),ISNUMBER($E126)),ROUND($E126*$F126,2),"")</f>
        <v/>
      </c>
    </row>
    <row r="127" customFormat="false" ht="15" hidden="false" customHeight="false" outlineLevel="0" collapsed="false">
      <c r="A127" s="42"/>
      <c r="B127" s="22"/>
      <c r="C127" s="22"/>
      <c r="D127" s="22"/>
      <c r="E127" s="22"/>
      <c r="F127" s="51" t="str">
        <f aca="false">IF(OR($A127="",$E127=""),"",IFERROR(INDEX($J$22:$J$52,MATCH($A127,$I$22:$I$52,1)),""))</f>
        <v/>
      </c>
      <c r="G127" s="52" t="str">
        <f aca="false">IF(AND(ISNUMBER($F127),ISNUMBER($E127)),ROUND($E127*$F127,2),"")</f>
        <v/>
      </c>
    </row>
    <row r="128" customFormat="false" ht="15" hidden="false" customHeight="false" outlineLevel="0" collapsed="false">
      <c r="A128" s="42"/>
      <c r="B128" s="22"/>
      <c r="C128" s="22"/>
      <c r="D128" s="22"/>
      <c r="E128" s="22"/>
      <c r="F128" s="51" t="str">
        <f aca="false">IF(OR($A128="",$E128=""),"",IFERROR(INDEX($J$22:$J$52,MATCH($A128,$I$22:$I$52,1)),""))</f>
        <v/>
      </c>
      <c r="G128" s="52" t="str">
        <f aca="false">IF(AND(ISNUMBER($F128),ISNUMBER($E128)),ROUND($E128*$F128,2),"")</f>
        <v/>
      </c>
    </row>
    <row r="129" customFormat="false" ht="15" hidden="false" customHeight="false" outlineLevel="0" collapsed="false">
      <c r="A129" s="42"/>
      <c r="B129" s="22"/>
      <c r="C129" s="22"/>
      <c r="D129" s="22"/>
      <c r="E129" s="22"/>
      <c r="F129" s="51" t="str">
        <f aca="false">IF(OR($A129="",$E129=""),"",IFERROR(INDEX($J$22:$J$52,MATCH($A129,$I$22:$I$52,1)),""))</f>
        <v/>
      </c>
      <c r="G129" s="52" t="str">
        <f aca="false">IF(AND(ISNUMBER($F129),ISNUMBER($E129)),ROUND($E129*$F129,2),"")</f>
        <v/>
      </c>
    </row>
    <row r="130" customFormat="false" ht="15" hidden="false" customHeight="false" outlineLevel="0" collapsed="false">
      <c r="A130" s="42"/>
      <c r="B130" s="22"/>
      <c r="C130" s="22"/>
      <c r="D130" s="22"/>
      <c r="E130" s="22"/>
      <c r="F130" s="51" t="str">
        <f aca="false">IF(OR($A130="",$E130=""),"",IFERROR(INDEX($J$22:$J$52,MATCH($A130,$I$22:$I$52,1)),""))</f>
        <v/>
      </c>
      <c r="G130" s="52" t="str">
        <f aca="false">IF(AND(ISNUMBER($F130),ISNUMBER($E130)),ROUND($E130*$F130,2),"")</f>
        <v/>
      </c>
    </row>
    <row r="131" customFormat="false" ht="15" hidden="false" customHeight="false" outlineLevel="0" collapsed="false">
      <c r="A131" s="42"/>
      <c r="B131" s="22"/>
      <c r="C131" s="22"/>
      <c r="D131" s="22"/>
      <c r="E131" s="22"/>
      <c r="F131" s="51" t="str">
        <f aca="false">IF(OR($A131="",$E131=""),"",IFERROR(INDEX($J$22:$J$52,MATCH($A131,$I$22:$I$52,1)),""))</f>
        <v/>
      </c>
      <c r="G131" s="52" t="str">
        <f aca="false">IF(AND(ISNUMBER($F131),ISNUMBER($E131)),ROUND($E131*$F131,2),"")</f>
        <v/>
      </c>
    </row>
    <row r="132" customFormat="false" ht="15" hidden="false" customHeight="false" outlineLevel="0" collapsed="false">
      <c r="A132" s="42"/>
      <c r="B132" s="22"/>
      <c r="C132" s="22"/>
      <c r="D132" s="22"/>
      <c r="E132" s="22"/>
      <c r="F132" s="51" t="str">
        <f aca="false">IF(OR($A132="",$E132=""),"",IFERROR(INDEX($J$22:$J$52,MATCH($A132,$I$22:$I$52,1)),""))</f>
        <v/>
      </c>
      <c r="G132" s="52" t="str">
        <f aca="false">IF(AND(ISNUMBER($F132),ISNUMBER($E132)),ROUND($E132*$F132,2),"")</f>
        <v/>
      </c>
    </row>
    <row r="133" customFormat="false" ht="15" hidden="false" customHeight="false" outlineLevel="0" collapsed="false">
      <c r="A133" s="42"/>
      <c r="B133" s="22"/>
      <c r="C133" s="22"/>
      <c r="D133" s="22"/>
      <c r="E133" s="22"/>
      <c r="F133" s="51" t="str">
        <f aca="false">IF(OR($A133="",$E133=""),"",IFERROR(INDEX($J$22:$J$52,MATCH($A133,$I$22:$I$52,1)),""))</f>
        <v/>
      </c>
      <c r="G133" s="52" t="str">
        <f aca="false">IF(AND(ISNUMBER($F133),ISNUMBER($E133)),ROUND($E133*$F133,2),"")</f>
        <v/>
      </c>
    </row>
    <row r="134" customFormat="false" ht="15" hidden="false" customHeight="false" outlineLevel="0" collapsed="false">
      <c r="A134" s="42"/>
      <c r="B134" s="22"/>
      <c r="C134" s="22"/>
      <c r="D134" s="22"/>
      <c r="E134" s="22"/>
      <c r="F134" s="51" t="str">
        <f aca="false">IF(OR($A134="",$E134=""),"",IFERROR(INDEX($J$22:$J$52,MATCH($A134,$I$22:$I$52,1)),""))</f>
        <v/>
      </c>
      <c r="G134" s="52" t="str">
        <f aca="false">IF(AND(ISNUMBER($F134),ISNUMBER($E134)),ROUND($E134*$F134,2),"")</f>
        <v/>
      </c>
    </row>
    <row r="135" customFormat="false" ht="15" hidden="false" customHeight="false" outlineLevel="0" collapsed="false">
      <c r="A135" s="42"/>
      <c r="B135" s="22"/>
      <c r="C135" s="22"/>
      <c r="D135" s="22"/>
      <c r="E135" s="22"/>
      <c r="F135" s="51" t="str">
        <f aca="false">IF(OR($A135="",$E135=""),"",IFERROR(INDEX($J$22:$J$52,MATCH($A135,$I$22:$I$52,1)),""))</f>
        <v/>
      </c>
      <c r="G135" s="52" t="str">
        <f aca="false">IF(AND(ISNUMBER($F135),ISNUMBER($E135)),ROUND($E135*$F135,2),"")</f>
        <v/>
      </c>
    </row>
    <row r="136" customFormat="false" ht="15" hidden="false" customHeight="false" outlineLevel="0" collapsed="false">
      <c r="A136" s="42"/>
      <c r="B136" s="22"/>
      <c r="C136" s="22"/>
      <c r="D136" s="22"/>
      <c r="E136" s="22"/>
      <c r="F136" s="51" t="str">
        <f aca="false">IF(OR($A136="",$E136=""),"",IFERROR(INDEX($J$22:$J$52,MATCH($A136,$I$22:$I$52,1)),""))</f>
        <v/>
      </c>
      <c r="G136" s="52" t="str">
        <f aca="false">IF(AND(ISNUMBER($F136),ISNUMBER($E136)),ROUND($E136*$F136,2),"")</f>
        <v/>
      </c>
    </row>
    <row r="137" customFormat="false" ht="15" hidden="false" customHeight="false" outlineLevel="0" collapsed="false">
      <c r="A137" s="42"/>
      <c r="B137" s="22"/>
      <c r="C137" s="22"/>
      <c r="D137" s="22"/>
      <c r="E137" s="22"/>
      <c r="F137" s="51" t="str">
        <f aca="false">IF(OR($A137="",$E137=""),"",IFERROR(INDEX($J$22:$J$52,MATCH($A137,$I$22:$I$52,1)),""))</f>
        <v/>
      </c>
      <c r="G137" s="52" t="str">
        <f aca="false">IF(AND(ISNUMBER($F137),ISNUMBER($E137)),ROUND($E137*$F137,2),"")</f>
        <v/>
      </c>
    </row>
    <row r="138" customFormat="false" ht="15" hidden="false" customHeight="false" outlineLevel="0" collapsed="false">
      <c r="A138" s="42"/>
      <c r="B138" s="22"/>
      <c r="C138" s="22"/>
      <c r="D138" s="22"/>
      <c r="E138" s="22"/>
      <c r="F138" s="51" t="str">
        <f aca="false">IF(OR($A138="",$E138=""),"",IFERROR(INDEX($J$22:$J$52,MATCH($A138,$I$22:$I$52,1)),""))</f>
        <v/>
      </c>
      <c r="G138" s="52" t="str">
        <f aca="false">IF(AND(ISNUMBER($F138),ISNUMBER($E138)),ROUND($E138*$F138,2),"")</f>
        <v/>
      </c>
    </row>
    <row r="139" customFormat="false" ht="15" hidden="false" customHeight="false" outlineLevel="0" collapsed="false">
      <c r="A139" s="42"/>
      <c r="B139" s="22"/>
      <c r="C139" s="22"/>
      <c r="D139" s="22"/>
      <c r="E139" s="22"/>
      <c r="F139" s="51" t="str">
        <f aca="false">IF(OR($A139="",$E139=""),"",IFERROR(INDEX($J$22:$J$52,MATCH($A139,$I$22:$I$52,1)),""))</f>
        <v/>
      </c>
      <c r="G139" s="52" t="str">
        <f aca="false">IF(AND(ISNUMBER($F139),ISNUMBER($E139)),ROUND($E139*$F139,2),"")</f>
        <v/>
      </c>
    </row>
    <row r="140" customFormat="false" ht="15" hidden="false" customHeight="false" outlineLevel="0" collapsed="false">
      <c r="A140" s="42"/>
      <c r="B140" s="22"/>
      <c r="C140" s="22"/>
      <c r="D140" s="22"/>
      <c r="E140" s="22"/>
      <c r="F140" s="51" t="str">
        <f aca="false">IF(OR($A140="",$E140=""),"",IFERROR(INDEX($J$22:$J$52,MATCH($A140,$I$22:$I$52,1)),""))</f>
        <v/>
      </c>
      <c r="G140" s="52" t="str">
        <f aca="false">IF(AND(ISNUMBER($F140),ISNUMBER($E140)),ROUND($E140*$F140,2),"")</f>
        <v/>
      </c>
    </row>
    <row r="141" customFormat="false" ht="15" hidden="false" customHeight="false" outlineLevel="0" collapsed="false">
      <c r="A141" s="42"/>
      <c r="B141" s="22"/>
      <c r="C141" s="22"/>
      <c r="D141" s="22"/>
      <c r="E141" s="22"/>
      <c r="F141" s="51" t="str">
        <f aca="false">IF(OR($A141="",$E141=""),"",IFERROR(INDEX($J$22:$J$52,MATCH($A141,$I$22:$I$52,1)),""))</f>
        <v/>
      </c>
      <c r="G141" s="52" t="str">
        <f aca="false">IF(AND(ISNUMBER($F141),ISNUMBER($E141)),ROUND($E141*$F141,2),"")</f>
        <v/>
      </c>
    </row>
    <row r="142" customFormat="false" ht="15" hidden="false" customHeight="false" outlineLevel="0" collapsed="false">
      <c r="A142" s="42"/>
      <c r="B142" s="22"/>
      <c r="C142" s="22"/>
      <c r="D142" s="22"/>
      <c r="E142" s="22"/>
      <c r="F142" s="51" t="str">
        <f aca="false">IF(OR($A142="",$E142=""),"",IFERROR(INDEX($J$22:$J$52,MATCH($A142,$I$22:$I$52,1)),""))</f>
        <v/>
      </c>
      <c r="G142" s="52" t="str">
        <f aca="false">IF(AND(ISNUMBER($F142),ISNUMBER($E142)),ROUND($E142*$F142,2),"")</f>
        <v/>
      </c>
    </row>
    <row r="143" customFormat="false" ht="15" hidden="false" customHeight="false" outlineLevel="0" collapsed="false">
      <c r="A143" s="42"/>
      <c r="B143" s="22"/>
      <c r="C143" s="22"/>
      <c r="D143" s="22"/>
      <c r="E143" s="22"/>
      <c r="F143" s="51" t="str">
        <f aca="false">IF(OR($A143="",$E143=""),"",IFERROR(INDEX($J$22:$J$52,MATCH($A143,$I$22:$I$52,1)),""))</f>
        <v/>
      </c>
      <c r="G143" s="52" t="str">
        <f aca="false">IF(AND(ISNUMBER($F143),ISNUMBER($E143)),ROUND($E143*$F143,2),"")</f>
        <v/>
      </c>
    </row>
    <row r="144" customFormat="false" ht="15" hidden="false" customHeight="false" outlineLevel="0" collapsed="false">
      <c r="A144" s="42"/>
      <c r="B144" s="22"/>
      <c r="C144" s="22"/>
      <c r="D144" s="22"/>
      <c r="E144" s="22"/>
      <c r="F144" s="51" t="str">
        <f aca="false">IF(OR($A144="",$E144=""),"",IFERROR(INDEX($J$22:$J$52,MATCH($A144,$I$22:$I$52,1)),""))</f>
        <v/>
      </c>
      <c r="G144" s="52" t="str">
        <f aca="false">IF(AND(ISNUMBER($F144),ISNUMBER($E144)),ROUND($E144*$F144,2),"")</f>
        <v/>
      </c>
    </row>
    <row r="145" customFormat="false" ht="15" hidden="false" customHeight="false" outlineLevel="0" collapsed="false">
      <c r="A145" s="42"/>
      <c r="B145" s="22"/>
      <c r="C145" s="22"/>
      <c r="D145" s="22"/>
      <c r="E145" s="22"/>
      <c r="F145" s="51" t="str">
        <f aca="false">IF(OR($A145="",$E145=""),"",IFERROR(INDEX($J$22:$J$52,MATCH($A145,$I$22:$I$52,1)),""))</f>
        <v/>
      </c>
      <c r="G145" s="52" t="str">
        <f aca="false">IF(AND(ISNUMBER($F145),ISNUMBER($E145)),ROUND($E145*$F145,2),"")</f>
        <v/>
      </c>
    </row>
    <row r="146" customFormat="false" ht="15" hidden="false" customHeight="false" outlineLevel="0" collapsed="false">
      <c r="A146" s="42"/>
      <c r="B146" s="22"/>
      <c r="C146" s="22"/>
      <c r="D146" s="22"/>
      <c r="E146" s="22"/>
      <c r="F146" s="51" t="str">
        <f aca="false">IF(OR($A146="",$E146=""),"",IFERROR(INDEX($J$22:$J$52,MATCH($A146,$I$22:$I$52,1)),""))</f>
        <v/>
      </c>
      <c r="G146" s="52" t="str">
        <f aca="false">IF(AND(ISNUMBER($F146),ISNUMBER($E146)),ROUND($E146*$F146,2),"")</f>
        <v/>
      </c>
    </row>
    <row r="147" customFormat="false" ht="15" hidden="false" customHeight="false" outlineLevel="0" collapsed="false">
      <c r="A147" s="42"/>
      <c r="B147" s="22"/>
      <c r="C147" s="22"/>
      <c r="D147" s="22"/>
      <c r="E147" s="22"/>
      <c r="F147" s="51" t="str">
        <f aca="false">IF(OR($A147="",$E147=""),"",IFERROR(INDEX($J$22:$J$52,MATCH($A147,$I$22:$I$52,1)),""))</f>
        <v/>
      </c>
      <c r="G147" s="52" t="str">
        <f aca="false">IF(AND(ISNUMBER($F147),ISNUMBER($E147)),ROUND($E147*$F147,2),"")</f>
        <v/>
      </c>
    </row>
    <row r="148" customFormat="false" ht="15" hidden="false" customHeight="false" outlineLevel="0" collapsed="false">
      <c r="A148" s="42"/>
      <c r="B148" s="22"/>
      <c r="C148" s="22"/>
      <c r="D148" s="22"/>
      <c r="E148" s="22"/>
      <c r="F148" s="51" t="str">
        <f aca="false">IF(OR($A148="",$E148=""),"",IFERROR(INDEX($J$22:$J$52,MATCH($A148,$I$22:$I$52,1)),""))</f>
        <v/>
      </c>
      <c r="G148" s="52" t="str">
        <f aca="false">IF(AND(ISNUMBER($F148),ISNUMBER($E148)),ROUND($E148*$F148,2),"")</f>
        <v/>
      </c>
    </row>
    <row r="149" customFormat="false" ht="15" hidden="false" customHeight="false" outlineLevel="0" collapsed="false">
      <c r="A149" s="42"/>
      <c r="B149" s="22"/>
      <c r="C149" s="22"/>
      <c r="D149" s="22"/>
      <c r="E149" s="22"/>
      <c r="F149" s="51" t="str">
        <f aca="false">IF(OR($A149="",$E149=""),"",IFERROR(INDEX($J$22:$J$52,MATCH($A149,$I$22:$I$52,1)),""))</f>
        <v/>
      </c>
      <c r="G149" s="52" t="str">
        <f aca="false">IF(AND(ISNUMBER($F149),ISNUMBER($E149)),ROUND($E149*$F149,2),"")</f>
        <v/>
      </c>
    </row>
    <row r="150" customFormat="false" ht="15" hidden="false" customHeight="false" outlineLevel="0" collapsed="false">
      <c r="A150" s="42"/>
      <c r="B150" s="22"/>
      <c r="C150" s="22"/>
      <c r="D150" s="22"/>
      <c r="E150" s="22"/>
      <c r="F150" s="51" t="str">
        <f aca="false">IF(OR($A150="",$E150=""),"",IFERROR(INDEX($J$22:$J$52,MATCH($A150,$I$22:$I$52,1)),""))</f>
        <v/>
      </c>
      <c r="G150" s="52" t="str">
        <f aca="false">IF(AND(ISNUMBER($F150),ISNUMBER($E150)),ROUND($E150*$F150,2),"")</f>
        <v/>
      </c>
    </row>
    <row r="151" customFormat="false" ht="15" hidden="false" customHeight="false" outlineLevel="0" collapsed="false">
      <c r="A151" s="42"/>
      <c r="B151" s="22"/>
      <c r="C151" s="22"/>
      <c r="D151" s="22"/>
      <c r="E151" s="22"/>
      <c r="F151" s="51" t="str">
        <f aca="false">IF(OR($A151="",$E151=""),"",IFERROR(INDEX($J$22:$J$52,MATCH($A151,$I$22:$I$52,1)),""))</f>
        <v/>
      </c>
      <c r="G151" s="52" t="str">
        <f aca="false">IF(AND(ISNUMBER($F151),ISNUMBER($E151)),ROUND($E151*$F151,2),"")</f>
        <v/>
      </c>
    </row>
    <row r="152" customFormat="false" ht="15" hidden="false" customHeight="false" outlineLevel="0" collapsed="false">
      <c r="A152" s="42"/>
      <c r="B152" s="22"/>
      <c r="C152" s="22"/>
      <c r="D152" s="22"/>
      <c r="E152" s="22"/>
      <c r="F152" s="51" t="str">
        <f aca="false">IF(OR($A152="",$E152=""),"",IFERROR(INDEX($J$22:$J$52,MATCH($A152,$I$22:$I$52,1)),""))</f>
        <v/>
      </c>
      <c r="G152" s="52" t="str">
        <f aca="false">IF(AND(ISNUMBER($F152),ISNUMBER($E152)),ROUND($E152*$F152,2),"")</f>
        <v/>
      </c>
    </row>
    <row r="153" customFormat="false" ht="15" hidden="false" customHeight="false" outlineLevel="0" collapsed="false">
      <c r="A153" s="42"/>
      <c r="B153" s="22"/>
      <c r="C153" s="22"/>
      <c r="D153" s="22"/>
      <c r="E153" s="22"/>
      <c r="F153" s="51" t="str">
        <f aca="false">IF(OR($A153="",$E153=""),"",IFERROR(INDEX($J$22:$J$52,MATCH($A153,$I$22:$I$52,1)),""))</f>
        <v/>
      </c>
      <c r="G153" s="52" t="str">
        <f aca="false">IF(AND(ISNUMBER($F153),ISNUMBER($E153)),ROUND($E153*$F153,2),"")</f>
        <v/>
      </c>
    </row>
    <row r="154" customFormat="false" ht="15" hidden="false" customHeight="false" outlineLevel="0" collapsed="false">
      <c r="A154" s="42"/>
      <c r="B154" s="22"/>
      <c r="C154" s="22"/>
      <c r="D154" s="22"/>
      <c r="E154" s="22"/>
      <c r="F154" s="51" t="str">
        <f aca="false">IF(OR($A154="",$E154=""),"",IFERROR(INDEX($J$22:$J$52,MATCH($A154,$I$22:$I$52,1)),""))</f>
        <v/>
      </c>
      <c r="G154" s="52" t="str">
        <f aca="false">IF(AND(ISNUMBER($F154),ISNUMBER($E154)),ROUND($E154*$F154,2),"")</f>
        <v/>
      </c>
    </row>
    <row r="155" customFormat="false" ht="15" hidden="false" customHeight="false" outlineLevel="0" collapsed="false">
      <c r="A155" s="42"/>
      <c r="B155" s="22"/>
      <c r="C155" s="22"/>
      <c r="D155" s="22"/>
      <c r="E155" s="22"/>
      <c r="F155" s="51" t="str">
        <f aca="false">IF(OR($A155="",$E155=""),"",IFERROR(INDEX($J$22:$J$52,MATCH($A155,$I$22:$I$52,1)),""))</f>
        <v/>
      </c>
      <c r="G155" s="52" t="str">
        <f aca="false">IF(AND(ISNUMBER($F155),ISNUMBER($E155)),ROUND($E155*$F155,2),"")</f>
        <v/>
      </c>
    </row>
    <row r="156" customFormat="false" ht="15" hidden="false" customHeight="false" outlineLevel="0" collapsed="false">
      <c r="A156" s="42"/>
      <c r="B156" s="22"/>
      <c r="C156" s="22"/>
      <c r="D156" s="22"/>
      <c r="E156" s="22"/>
      <c r="F156" s="51" t="str">
        <f aca="false">IF(OR($A156="",$E156=""),"",IFERROR(INDEX($J$22:$J$52,MATCH($A156,$I$22:$I$52,1)),""))</f>
        <v/>
      </c>
      <c r="G156" s="52" t="str">
        <f aca="false">IF(AND(ISNUMBER($F156),ISNUMBER($E156)),ROUND($E156*$F156,2),"")</f>
        <v/>
      </c>
    </row>
    <row r="157" customFormat="false" ht="15" hidden="false" customHeight="false" outlineLevel="0" collapsed="false">
      <c r="A157" s="42"/>
      <c r="B157" s="22"/>
      <c r="C157" s="22"/>
      <c r="D157" s="22"/>
      <c r="E157" s="22"/>
      <c r="F157" s="51" t="str">
        <f aca="false">IF(OR($A157="",$E157=""),"",IFERROR(INDEX($J$22:$J$52,MATCH($A157,$I$22:$I$52,1)),""))</f>
        <v/>
      </c>
      <c r="G157" s="52" t="str">
        <f aca="false">IF(AND(ISNUMBER($F157),ISNUMBER($E157)),ROUND($E157*$F157,2),"")</f>
        <v/>
      </c>
    </row>
    <row r="158" customFormat="false" ht="15" hidden="false" customHeight="false" outlineLevel="0" collapsed="false">
      <c r="A158" s="42"/>
      <c r="B158" s="22"/>
      <c r="C158" s="22"/>
      <c r="D158" s="22"/>
      <c r="E158" s="22"/>
      <c r="F158" s="51" t="str">
        <f aca="false">IF(OR($A158="",$E158=""),"",IFERROR(INDEX($J$22:$J$52,MATCH($A158,$I$22:$I$52,1)),""))</f>
        <v/>
      </c>
      <c r="G158" s="52" t="str">
        <f aca="false">IF(AND(ISNUMBER($F158),ISNUMBER($E158)),ROUND($E158*$F158,2),"")</f>
        <v/>
      </c>
    </row>
    <row r="159" customFormat="false" ht="15" hidden="false" customHeight="false" outlineLevel="0" collapsed="false">
      <c r="A159" s="42"/>
      <c r="B159" s="22"/>
      <c r="C159" s="22"/>
      <c r="D159" s="22"/>
      <c r="E159" s="22"/>
      <c r="F159" s="51" t="str">
        <f aca="false">IF(OR($A159="",$E159=""),"",IFERROR(INDEX($J$22:$J$52,MATCH($A159,$I$22:$I$52,1)),""))</f>
        <v/>
      </c>
      <c r="G159" s="52" t="str">
        <f aca="false">IF(AND(ISNUMBER($F159),ISNUMBER($E159)),ROUND($E159*$F159,2),"")</f>
        <v/>
      </c>
    </row>
    <row r="160" customFormat="false" ht="15" hidden="false" customHeight="false" outlineLevel="0" collapsed="false">
      <c r="A160" s="42"/>
      <c r="B160" s="22"/>
      <c r="C160" s="22"/>
      <c r="D160" s="22"/>
      <c r="E160" s="22"/>
      <c r="F160" s="51" t="str">
        <f aca="false">IF(OR($A160="",$E160=""),"",IFERROR(INDEX($J$22:$J$52,MATCH($A160,$I$22:$I$52,1)),""))</f>
        <v/>
      </c>
      <c r="G160" s="52" t="str">
        <f aca="false">IF(AND(ISNUMBER($F160),ISNUMBER($E160)),ROUND($E160*$F160,2),"")</f>
        <v/>
      </c>
    </row>
    <row r="161" customFormat="false" ht="15" hidden="false" customHeight="false" outlineLevel="0" collapsed="false">
      <c r="A161" s="42"/>
      <c r="B161" s="22"/>
      <c r="C161" s="22"/>
      <c r="D161" s="22"/>
      <c r="E161" s="22"/>
      <c r="F161" s="51" t="str">
        <f aca="false">IF(OR($A161="",$E161=""),"",IFERROR(INDEX($J$22:$J$52,MATCH($A161,$I$22:$I$52,1)),""))</f>
        <v/>
      </c>
      <c r="G161" s="52" t="str">
        <f aca="false">IF(AND(ISNUMBER($F161),ISNUMBER($E161)),ROUND($E161*$F161,2),"")</f>
        <v/>
      </c>
    </row>
    <row r="162" customFormat="false" ht="15" hidden="false" customHeight="false" outlineLevel="0" collapsed="false">
      <c r="A162" s="42"/>
      <c r="B162" s="22"/>
      <c r="C162" s="22"/>
      <c r="D162" s="22"/>
      <c r="E162" s="22"/>
      <c r="F162" s="51" t="str">
        <f aca="false">IF(OR($A162="",$E162=""),"",IFERROR(INDEX($J$22:$J$52,MATCH($A162,$I$22:$I$52,1)),""))</f>
        <v/>
      </c>
      <c r="G162" s="52" t="str">
        <f aca="false">IF(AND(ISNUMBER($F162),ISNUMBER($E162)),ROUND($E162*$F162,2),"")</f>
        <v/>
      </c>
    </row>
    <row r="163" customFormat="false" ht="15" hidden="false" customHeight="false" outlineLevel="0" collapsed="false">
      <c r="A163" s="42"/>
      <c r="B163" s="22"/>
      <c r="C163" s="22"/>
      <c r="D163" s="22"/>
      <c r="E163" s="22"/>
      <c r="F163" s="51" t="str">
        <f aca="false">IF(OR($A163="",$E163=""),"",IFERROR(INDEX($J$22:$J$52,MATCH($A163,$I$22:$I$52,1)),""))</f>
        <v/>
      </c>
      <c r="G163" s="52" t="str">
        <f aca="false">IF(AND(ISNUMBER($F163),ISNUMBER($E163)),ROUND($E163*$F163,2),"")</f>
        <v/>
      </c>
    </row>
    <row r="164" customFormat="false" ht="15" hidden="false" customHeight="false" outlineLevel="0" collapsed="false">
      <c r="A164" s="42"/>
      <c r="B164" s="22"/>
      <c r="C164" s="22"/>
      <c r="D164" s="22"/>
      <c r="E164" s="22"/>
      <c r="F164" s="51" t="str">
        <f aca="false">IF(OR($A164="",$E164=""),"",IFERROR(INDEX($J$22:$J$52,MATCH($A164,$I$22:$I$52,1)),""))</f>
        <v/>
      </c>
      <c r="G164" s="52" t="str">
        <f aca="false">IF(AND(ISNUMBER($F164),ISNUMBER($E164)),ROUND($E164*$F164,2),"")</f>
        <v/>
      </c>
    </row>
    <row r="165" customFormat="false" ht="15" hidden="false" customHeight="false" outlineLevel="0" collapsed="false">
      <c r="A165" s="42"/>
      <c r="B165" s="22"/>
      <c r="C165" s="22"/>
      <c r="D165" s="22"/>
      <c r="E165" s="22"/>
      <c r="F165" s="51" t="str">
        <f aca="false">IF(OR($A165="",$E165=""),"",IFERROR(INDEX($J$22:$J$52,MATCH($A165,$I$22:$I$52,1)),""))</f>
        <v/>
      </c>
      <c r="G165" s="52" t="str">
        <f aca="false">IF(AND(ISNUMBER($F165),ISNUMBER($E165)),ROUND($E165*$F165,2),"")</f>
        <v/>
      </c>
    </row>
    <row r="166" customFormat="false" ht="15" hidden="false" customHeight="false" outlineLevel="0" collapsed="false">
      <c r="A166" s="42"/>
      <c r="B166" s="22"/>
      <c r="C166" s="22"/>
      <c r="D166" s="22"/>
      <c r="E166" s="22"/>
      <c r="F166" s="51" t="str">
        <f aca="false">IF(OR($A166="",$E166=""),"",IFERROR(INDEX($J$22:$J$52,MATCH($A166,$I$22:$I$52,1)),""))</f>
        <v/>
      </c>
      <c r="G166" s="52" t="str">
        <f aca="false">IF(AND(ISNUMBER($F166),ISNUMBER($E166)),ROUND($E166*$F166,2),"")</f>
        <v/>
      </c>
    </row>
    <row r="167" customFormat="false" ht="15" hidden="false" customHeight="false" outlineLevel="0" collapsed="false">
      <c r="A167" s="42"/>
      <c r="B167" s="22"/>
      <c r="C167" s="22"/>
      <c r="D167" s="22"/>
      <c r="E167" s="22"/>
      <c r="F167" s="51" t="str">
        <f aca="false">IF(OR($A167="",$E167=""),"",IFERROR(INDEX($J$22:$J$52,MATCH($A167,$I$22:$I$52,1)),""))</f>
        <v/>
      </c>
      <c r="G167" s="52" t="str">
        <f aca="false">IF(AND(ISNUMBER($F167),ISNUMBER($E167)),ROUND($E167*$F167,2),"")</f>
        <v/>
      </c>
    </row>
    <row r="168" customFormat="false" ht="15" hidden="false" customHeight="false" outlineLevel="0" collapsed="false">
      <c r="A168" s="42"/>
      <c r="B168" s="22"/>
      <c r="C168" s="22"/>
      <c r="D168" s="22"/>
      <c r="E168" s="22"/>
      <c r="F168" s="51" t="str">
        <f aca="false">IF(OR($A168="",$E168=""),"",IFERROR(INDEX($J$22:$J$52,MATCH($A168,$I$22:$I$52,1)),""))</f>
        <v/>
      </c>
      <c r="G168" s="52" t="str">
        <f aca="false">IF(AND(ISNUMBER($F168),ISNUMBER($E168)),ROUND($E168*$F168,2),"")</f>
        <v/>
      </c>
    </row>
    <row r="169" customFormat="false" ht="15" hidden="false" customHeight="false" outlineLevel="0" collapsed="false">
      <c r="A169" s="42"/>
      <c r="B169" s="22"/>
      <c r="C169" s="22"/>
      <c r="D169" s="22"/>
      <c r="E169" s="22"/>
      <c r="F169" s="51" t="str">
        <f aca="false">IF(OR($A169="",$E169=""),"",IFERROR(INDEX($J$22:$J$52,MATCH($A169,$I$22:$I$52,1)),""))</f>
        <v/>
      </c>
      <c r="G169" s="52" t="str">
        <f aca="false">IF(AND(ISNUMBER($F169),ISNUMBER($E169)),ROUND($E169*$F169,2),"")</f>
        <v/>
      </c>
    </row>
    <row r="170" customFormat="false" ht="15" hidden="false" customHeight="false" outlineLevel="0" collapsed="false">
      <c r="A170" s="42"/>
      <c r="B170" s="22"/>
      <c r="C170" s="22"/>
      <c r="D170" s="22"/>
      <c r="E170" s="22"/>
      <c r="F170" s="51" t="str">
        <f aca="false">IF(OR($A170="",$E170=""),"",IFERROR(INDEX($J$22:$J$52,MATCH($A170,$I$22:$I$52,1)),""))</f>
        <v/>
      </c>
      <c r="G170" s="52" t="str">
        <f aca="false">IF(AND(ISNUMBER($F170),ISNUMBER($E170)),ROUND($E170*$F170,2),"")</f>
        <v/>
      </c>
    </row>
    <row r="171" customFormat="false" ht="15" hidden="false" customHeight="false" outlineLevel="0" collapsed="false">
      <c r="A171" s="42"/>
      <c r="B171" s="22"/>
      <c r="C171" s="22"/>
      <c r="D171" s="22"/>
      <c r="E171" s="22"/>
      <c r="F171" s="51" t="str">
        <f aca="false">IF(OR($A171="",$E171=""),"",IFERROR(INDEX($J$22:$J$52,MATCH($A171,$I$22:$I$52,1)),""))</f>
        <v/>
      </c>
      <c r="G171" s="52" t="str">
        <f aca="false">IF(AND(ISNUMBER($F171),ISNUMBER($E171)),ROUND($E171*$F171,2),"")</f>
        <v/>
      </c>
    </row>
    <row r="172" customFormat="false" ht="15" hidden="false" customHeight="false" outlineLevel="0" collapsed="false">
      <c r="A172" s="42"/>
      <c r="B172" s="22"/>
      <c r="C172" s="22"/>
      <c r="D172" s="22"/>
      <c r="E172" s="22"/>
      <c r="F172" s="51" t="str">
        <f aca="false">IF(OR($A172="",$E172=""),"",IFERROR(INDEX($J$22:$J$52,MATCH($A172,$I$22:$I$52,1)),""))</f>
        <v/>
      </c>
      <c r="G172" s="52" t="str">
        <f aca="false">IF(AND(ISNUMBER($F172),ISNUMBER($E172)),ROUND($E172*$F172,2),"")</f>
        <v/>
      </c>
    </row>
    <row r="173" customFormat="false" ht="15" hidden="false" customHeight="false" outlineLevel="0" collapsed="false">
      <c r="A173" s="42"/>
      <c r="B173" s="22"/>
      <c r="C173" s="22"/>
      <c r="D173" s="22"/>
      <c r="E173" s="22"/>
      <c r="F173" s="51" t="str">
        <f aca="false">IF(OR($A173="",$E173=""),"",IFERROR(INDEX($J$22:$J$52,MATCH($A173,$I$22:$I$52,1)),""))</f>
        <v/>
      </c>
      <c r="G173" s="52" t="str">
        <f aca="false">IF(AND(ISNUMBER($F173),ISNUMBER($E173)),ROUND($E173*$F173,2),"")</f>
        <v/>
      </c>
    </row>
    <row r="174" customFormat="false" ht="15" hidden="false" customHeight="false" outlineLevel="0" collapsed="false">
      <c r="A174" s="42"/>
      <c r="B174" s="22"/>
      <c r="C174" s="22"/>
      <c r="D174" s="22"/>
      <c r="E174" s="22"/>
      <c r="F174" s="51" t="str">
        <f aca="false">IF(OR($A174="",$E174=""),"",IFERROR(INDEX($J$22:$J$52,MATCH($A174,$I$22:$I$52,1)),""))</f>
        <v/>
      </c>
      <c r="G174" s="52" t="str">
        <f aca="false">IF(AND(ISNUMBER($F174),ISNUMBER($E174)),ROUND($E174*$F174,2),"")</f>
        <v/>
      </c>
    </row>
    <row r="175" customFormat="false" ht="15" hidden="false" customHeight="false" outlineLevel="0" collapsed="false">
      <c r="A175" s="42"/>
      <c r="B175" s="22"/>
      <c r="C175" s="22"/>
      <c r="D175" s="22"/>
      <c r="E175" s="22"/>
      <c r="F175" s="51" t="str">
        <f aca="false">IF(OR($A175="",$E175=""),"",IFERROR(INDEX($J$22:$J$52,MATCH($A175,$I$22:$I$52,1)),""))</f>
        <v/>
      </c>
      <c r="G175" s="52" t="str">
        <f aca="false">IF(AND(ISNUMBER($F175),ISNUMBER($E175)),ROUND($E175*$F175,2),"")</f>
        <v/>
      </c>
    </row>
    <row r="176" customFormat="false" ht="15" hidden="false" customHeight="false" outlineLevel="0" collapsed="false">
      <c r="A176" s="42"/>
      <c r="B176" s="22"/>
      <c r="C176" s="22"/>
      <c r="D176" s="22"/>
      <c r="E176" s="22"/>
      <c r="F176" s="51" t="str">
        <f aca="false">IF(OR($A176="",$E176=""),"",IFERROR(INDEX($J$22:$J$52,MATCH($A176,$I$22:$I$52,1)),""))</f>
        <v/>
      </c>
      <c r="G176" s="52" t="str">
        <f aca="false">IF(AND(ISNUMBER($F176),ISNUMBER($E176)),ROUND($E176*$F176,2),"")</f>
        <v/>
      </c>
    </row>
    <row r="177" customFormat="false" ht="15" hidden="false" customHeight="false" outlineLevel="0" collapsed="false">
      <c r="A177" s="42"/>
      <c r="B177" s="22"/>
      <c r="C177" s="22"/>
      <c r="D177" s="22"/>
      <c r="E177" s="22"/>
      <c r="F177" s="51" t="str">
        <f aca="false">IF(OR($A177="",$E177=""),"",IFERROR(INDEX($J$22:$J$52,MATCH($A177,$I$22:$I$52,1)),""))</f>
        <v/>
      </c>
      <c r="G177" s="52" t="str">
        <f aca="false">IF(AND(ISNUMBER($F177),ISNUMBER($E177)),ROUND($E177*$F177,2),"")</f>
        <v/>
      </c>
    </row>
    <row r="178" customFormat="false" ht="15" hidden="false" customHeight="false" outlineLevel="0" collapsed="false">
      <c r="A178" s="42"/>
      <c r="B178" s="22"/>
      <c r="C178" s="22"/>
      <c r="D178" s="22"/>
      <c r="E178" s="22"/>
      <c r="F178" s="51" t="str">
        <f aca="false">IF(OR($A178="",$E178=""),"",IFERROR(INDEX($J$22:$J$52,MATCH($A178,$I$22:$I$52,1)),""))</f>
        <v/>
      </c>
      <c r="G178" s="52" t="str">
        <f aca="false">IF(AND(ISNUMBER($F178),ISNUMBER($E178)),ROUND($E178*$F178,2),"")</f>
        <v/>
      </c>
    </row>
    <row r="179" customFormat="false" ht="15" hidden="false" customHeight="false" outlineLevel="0" collapsed="false">
      <c r="A179" s="42"/>
      <c r="B179" s="22"/>
      <c r="C179" s="22"/>
      <c r="D179" s="22"/>
      <c r="E179" s="22"/>
      <c r="F179" s="51" t="str">
        <f aca="false">IF(OR($A179="",$E179=""),"",IFERROR(INDEX($J$22:$J$52,MATCH($A179,$I$22:$I$52,1)),""))</f>
        <v/>
      </c>
      <c r="G179" s="52" t="str">
        <f aca="false">IF(AND(ISNUMBER($F179),ISNUMBER($E179)),ROUND($E179*$F179,2),"")</f>
        <v/>
      </c>
    </row>
    <row r="180" customFormat="false" ht="15" hidden="false" customHeight="false" outlineLevel="0" collapsed="false">
      <c r="A180" s="42"/>
      <c r="B180" s="22"/>
      <c r="C180" s="22"/>
      <c r="D180" s="22"/>
      <c r="E180" s="22"/>
      <c r="F180" s="51" t="str">
        <f aca="false">IF(OR($A180="",$E180=""),"",IFERROR(INDEX($J$22:$J$52,MATCH($A180,$I$22:$I$52,1)),""))</f>
        <v/>
      </c>
      <c r="G180" s="52" t="str">
        <f aca="false">IF(AND(ISNUMBER($F180),ISNUMBER($E180)),ROUND($E180*$F180,2),"")</f>
        <v/>
      </c>
    </row>
    <row r="181" customFormat="false" ht="15" hidden="false" customHeight="false" outlineLevel="0" collapsed="false">
      <c r="A181" s="42"/>
      <c r="B181" s="22"/>
      <c r="C181" s="22"/>
      <c r="D181" s="22"/>
      <c r="E181" s="22"/>
      <c r="F181" s="51" t="str">
        <f aca="false">IF(OR($A181="",$E181=""),"",IFERROR(INDEX($J$22:$J$52,MATCH($A181,$I$22:$I$52,1)),""))</f>
        <v/>
      </c>
      <c r="G181" s="52" t="str">
        <f aca="false">IF(AND(ISNUMBER($F181),ISNUMBER($E181)),ROUND($E181*$F181,2),"")</f>
        <v/>
      </c>
    </row>
    <row r="182" customFormat="false" ht="15" hidden="false" customHeight="false" outlineLevel="0" collapsed="false">
      <c r="A182" s="42"/>
      <c r="B182" s="22"/>
      <c r="C182" s="22"/>
      <c r="D182" s="22"/>
      <c r="E182" s="22"/>
      <c r="F182" s="51" t="str">
        <f aca="false">IF(OR($A182="",$E182=""),"",IFERROR(INDEX($J$22:$J$52,MATCH($A182,$I$22:$I$52,1)),""))</f>
        <v/>
      </c>
      <c r="G182" s="52" t="str">
        <f aca="false">IF(AND(ISNUMBER($F182),ISNUMBER($E182)),ROUND($E182*$F182,2),"")</f>
        <v/>
      </c>
    </row>
    <row r="183" customFormat="false" ht="15" hidden="false" customHeight="false" outlineLevel="0" collapsed="false">
      <c r="A183" s="42"/>
      <c r="B183" s="22"/>
      <c r="C183" s="22"/>
      <c r="D183" s="22"/>
      <c r="E183" s="22"/>
      <c r="F183" s="51" t="str">
        <f aca="false">IF(OR($A183="",$E183=""),"",IFERROR(INDEX($J$22:$J$52,MATCH($A183,$I$22:$I$52,1)),""))</f>
        <v/>
      </c>
      <c r="G183" s="52" t="str">
        <f aca="false">IF(AND(ISNUMBER($F183),ISNUMBER($E183)),ROUND($E183*$F183,2),"")</f>
        <v/>
      </c>
    </row>
    <row r="184" customFormat="false" ht="15" hidden="false" customHeight="false" outlineLevel="0" collapsed="false">
      <c r="A184" s="42"/>
      <c r="B184" s="22"/>
      <c r="C184" s="22"/>
      <c r="D184" s="22"/>
      <c r="E184" s="22"/>
      <c r="F184" s="51" t="str">
        <f aca="false">IF(OR($A184="",$E184=""),"",IFERROR(INDEX($J$22:$J$52,MATCH($A184,$I$22:$I$52,1)),""))</f>
        <v/>
      </c>
      <c r="G184" s="52" t="str">
        <f aca="false">IF(AND(ISNUMBER($F184),ISNUMBER($E184)),ROUND($E184*$F184,2),"")</f>
        <v/>
      </c>
    </row>
    <row r="185" customFormat="false" ht="15" hidden="false" customHeight="false" outlineLevel="0" collapsed="false">
      <c r="A185" s="42"/>
      <c r="B185" s="22"/>
      <c r="C185" s="22"/>
      <c r="D185" s="22"/>
      <c r="E185" s="22"/>
      <c r="F185" s="51" t="str">
        <f aca="false">IF(OR($A185="",$E185=""),"",IFERROR(INDEX($J$22:$J$52,MATCH($A185,$I$22:$I$52,1)),""))</f>
        <v/>
      </c>
      <c r="G185" s="52" t="str">
        <f aca="false">IF(AND(ISNUMBER($F185),ISNUMBER($E185)),ROUND($E185*$F185,2),"")</f>
        <v/>
      </c>
    </row>
    <row r="186" customFormat="false" ht="15" hidden="false" customHeight="false" outlineLevel="0" collapsed="false">
      <c r="A186" s="42"/>
      <c r="B186" s="22"/>
      <c r="C186" s="22"/>
      <c r="D186" s="22"/>
      <c r="E186" s="22"/>
      <c r="F186" s="51" t="str">
        <f aca="false">IF(OR($A186="",$E186=""),"",IFERROR(INDEX($J$22:$J$52,MATCH($A186,$I$22:$I$52,1)),""))</f>
        <v/>
      </c>
      <c r="G186" s="52" t="str">
        <f aca="false">IF(AND(ISNUMBER($F186),ISNUMBER($E186)),ROUND($E186*$F186,2),"")</f>
        <v/>
      </c>
    </row>
    <row r="187" customFormat="false" ht="15" hidden="false" customHeight="false" outlineLevel="0" collapsed="false">
      <c r="A187" s="42"/>
      <c r="B187" s="22"/>
      <c r="C187" s="22"/>
      <c r="D187" s="22"/>
      <c r="E187" s="22"/>
      <c r="F187" s="51" t="str">
        <f aca="false">IF(OR($A187="",$E187=""),"",IFERROR(INDEX($J$22:$J$52,MATCH($A187,$I$22:$I$52,1)),""))</f>
        <v/>
      </c>
      <c r="G187" s="52" t="str">
        <f aca="false">IF(AND(ISNUMBER($F187),ISNUMBER($E187)),ROUND($E187*$F187,2),"")</f>
        <v/>
      </c>
    </row>
    <row r="188" customFormat="false" ht="15" hidden="false" customHeight="false" outlineLevel="0" collapsed="false">
      <c r="A188" s="42"/>
      <c r="B188" s="22"/>
      <c r="C188" s="22"/>
      <c r="D188" s="22"/>
      <c r="E188" s="22"/>
      <c r="F188" s="51" t="str">
        <f aca="false">IF(OR($A188="",$E188=""),"",IFERROR(INDEX($J$22:$J$52,MATCH($A188,$I$22:$I$52,1)),""))</f>
        <v/>
      </c>
      <c r="G188" s="52" t="str">
        <f aca="false">IF(AND(ISNUMBER($F188),ISNUMBER($E188)),ROUND($E188*$F188,2),"")</f>
        <v/>
      </c>
    </row>
    <row r="189" customFormat="false" ht="15" hidden="false" customHeight="false" outlineLevel="0" collapsed="false">
      <c r="A189" s="42"/>
      <c r="B189" s="22"/>
      <c r="C189" s="22"/>
      <c r="D189" s="22"/>
      <c r="E189" s="22"/>
      <c r="F189" s="51" t="str">
        <f aca="false">IF(OR($A189="",$E189=""),"",IFERROR(INDEX($J$22:$J$52,MATCH($A189,$I$22:$I$52,1)),""))</f>
        <v/>
      </c>
      <c r="G189" s="52" t="str">
        <f aca="false">IF(AND(ISNUMBER($F189),ISNUMBER($E189)),ROUND($E189*$F189,2),"")</f>
        <v/>
      </c>
    </row>
    <row r="190" customFormat="false" ht="15" hidden="false" customHeight="false" outlineLevel="0" collapsed="false">
      <c r="A190" s="42"/>
      <c r="B190" s="22"/>
      <c r="C190" s="22"/>
      <c r="D190" s="22"/>
      <c r="E190" s="22"/>
      <c r="F190" s="51" t="str">
        <f aca="false">IF(OR($A190="",$E190=""),"",IFERROR(INDEX($J$22:$J$52,MATCH($A190,$I$22:$I$52,1)),""))</f>
        <v/>
      </c>
      <c r="G190" s="52" t="str">
        <f aca="false">IF(AND(ISNUMBER($F190),ISNUMBER($E190)),ROUND($E190*$F190,2),"")</f>
        <v/>
      </c>
    </row>
    <row r="191" customFormat="false" ht="15" hidden="false" customHeight="false" outlineLevel="0" collapsed="false">
      <c r="A191" s="42"/>
      <c r="B191" s="22"/>
      <c r="C191" s="22"/>
      <c r="D191" s="22"/>
      <c r="E191" s="22"/>
      <c r="F191" s="51" t="str">
        <f aca="false">IF(OR($A191="",$E191=""),"",IFERROR(INDEX($J$22:$J$52,MATCH($A191,$I$22:$I$52,1)),""))</f>
        <v/>
      </c>
      <c r="G191" s="52" t="str">
        <f aca="false">IF(AND(ISNUMBER($F191),ISNUMBER($E191)),ROUND($E191*$F191,2),"")</f>
        <v/>
      </c>
    </row>
    <row r="192" customFormat="false" ht="15" hidden="false" customHeight="false" outlineLevel="0" collapsed="false">
      <c r="A192" s="42"/>
      <c r="B192" s="22"/>
      <c r="C192" s="22"/>
      <c r="D192" s="22"/>
      <c r="E192" s="22"/>
      <c r="F192" s="51" t="str">
        <f aca="false">IF(OR($A192="",$E192=""),"",IFERROR(INDEX($J$22:$J$52,MATCH($A192,$I$22:$I$52,1)),""))</f>
        <v/>
      </c>
      <c r="G192" s="52" t="str">
        <f aca="false">IF(AND(ISNUMBER($F192),ISNUMBER($E192)),ROUND($E192*$F192,2),"")</f>
        <v/>
      </c>
    </row>
    <row r="193" customFormat="false" ht="15" hidden="false" customHeight="false" outlineLevel="0" collapsed="false">
      <c r="A193" s="42"/>
      <c r="B193" s="22"/>
      <c r="C193" s="22"/>
      <c r="D193" s="22"/>
      <c r="E193" s="22"/>
      <c r="F193" s="51" t="str">
        <f aca="false">IF(OR($A193="",$E193=""),"",IFERROR(INDEX($J$22:$J$52,MATCH($A193,$I$22:$I$52,1)),""))</f>
        <v/>
      </c>
      <c r="G193" s="52" t="str">
        <f aca="false">IF(AND(ISNUMBER($F193),ISNUMBER($E193)),ROUND($E193*$F193,2),"")</f>
        <v/>
      </c>
    </row>
    <row r="194" customFormat="false" ht="15" hidden="false" customHeight="false" outlineLevel="0" collapsed="false">
      <c r="A194" s="42"/>
      <c r="B194" s="22"/>
      <c r="C194" s="22"/>
      <c r="D194" s="22"/>
      <c r="E194" s="22"/>
      <c r="F194" s="51" t="str">
        <f aca="false">IF(OR($A194="",$E194=""),"",IFERROR(INDEX($J$22:$J$52,MATCH($A194,$I$22:$I$52,1)),""))</f>
        <v/>
      </c>
      <c r="G194" s="52" t="str">
        <f aca="false">IF(AND(ISNUMBER($F194),ISNUMBER($E194)),ROUND($E194*$F194,2),"")</f>
        <v/>
      </c>
    </row>
    <row r="195" customFormat="false" ht="15" hidden="false" customHeight="false" outlineLevel="0" collapsed="false">
      <c r="A195" s="42"/>
      <c r="B195" s="22"/>
      <c r="C195" s="22"/>
      <c r="D195" s="22"/>
      <c r="E195" s="22"/>
      <c r="F195" s="51" t="str">
        <f aca="false">IF(OR($A195="",$E195=""),"",IFERROR(INDEX($J$22:$J$52,MATCH($A195,$I$22:$I$52,1)),""))</f>
        <v/>
      </c>
      <c r="G195" s="52" t="str">
        <f aca="false">IF(AND(ISNUMBER($F195),ISNUMBER($E195)),ROUND($E195*$F195,2),"")</f>
        <v/>
      </c>
    </row>
    <row r="196" customFormat="false" ht="15" hidden="false" customHeight="false" outlineLevel="0" collapsed="false">
      <c r="A196" s="42"/>
      <c r="B196" s="22"/>
      <c r="C196" s="22"/>
      <c r="D196" s="22"/>
      <c r="E196" s="22"/>
      <c r="F196" s="51" t="str">
        <f aca="false">IF(OR($A196="",$E196=""),"",IFERROR(INDEX($J$22:$J$52,MATCH($A196,$I$22:$I$52,1)),""))</f>
        <v/>
      </c>
      <c r="G196" s="52" t="str">
        <f aca="false">IF(AND(ISNUMBER($F196),ISNUMBER($E196)),ROUND($E196*$F196,2),"")</f>
        <v/>
      </c>
    </row>
    <row r="197" customFormat="false" ht="15" hidden="false" customHeight="false" outlineLevel="0" collapsed="false">
      <c r="A197" s="42"/>
      <c r="B197" s="22"/>
      <c r="C197" s="22"/>
      <c r="D197" s="22"/>
      <c r="E197" s="22"/>
      <c r="F197" s="51" t="str">
        <f aca="false">IF(OR($A197="",$E197=""),"",IFERROR(INDEX($J$22:$J$52,MATCH($A197,$I$22:$I$52,1)),""))</f>
        <v/>
      </c>
      <c r="G197" s="52" t="str">
        <f aca="false">IF(AND(ISNUMBER($F197),ISNUMBER($E197)),ROUND($E197*$F197,2),"")</f>
        <v/>
      </c>
    </row>
    <row r="198" customFormat="false" ht="15" hidden="false" customHeight="false" outlineLevel="0" collapsed="false">
      <c r="A198" s="42"/>
      <c r="B198" s="22"/>
      <c r="C198" s="22"/>
      <c r="D198" s="22"/>
      <c r="E198" s="22"/>
      <c r="F198" s="51" t="str">
        <f aca="false">IF(OR($A198="",$E198=""),"",IFERROR(INDEX($J$22:$J$52,MATCH($A198,$I$22:$I$52,1)),""))</f>
        <v/>
      </c>
      <c r="G198" s="52" t="str">
        <f aca="false">IF(AND(ISNUMBER($F198),ISNUMBER($E198)),ROUND($E198*$F198,2),"")</f>
        <v/>
      </c>
    </row>
    <row r="199" customFormat="false" ht="15" hidden="false" customHeight="false" outlineLevel="0" collapsed="false">
      <c r="A199" s="42"/>
      <c r="B199" s="22"/>
      <c r="C199" s="22"/>
      <c r="D199" s="22"/>
      <c r="E199" s="22"/>
      <c r="F199" s="51" t="str">
        <f aca="false">IF(OR($A199="",$E199=""),"",IFERROR(INDEX($J$22:$J$52,MATCH($A199,$I$22:$I$52,1)),""))</f>
        <v/>
      </c>
      <c r="G199" s="52" t="str">
        <f aca="false">IF(AND(ISNUMBER($F199),ISNUMBER($E199)),ROUND($E199*$F199,2),"")</f>
        <v/>
      </c>
    </row>
    <row r="200" customFormat="false" ht="15" hidden="false" customHeight="false" outlineLevel="0" collapsed="false">
      <c r="A200" s="42"/>
      <c r="B200" s="22"/>
      <c r="C200" s="22"/>
      <c r="D200" s="22"/>
      <c r="E200" s="22"/>
      <c r="F200" s="51" t="str">
        <f aca="false">IF(OR($A200="",$E200=""),"",IFERROR(INDEX($J$22:$J$52,MATCH($A200,$I$22:$I$52,1)),""))</f>
        <v/>
      </c>
      <c r="G200" s="52" t="str">
        <f aca="false">IF(AND(ISNUMBER($F200),ISNUMBER($E200)),ROUND($E200*$F200,2),"")</f>
        <v/>
      </c>
    </row>
    <row r="201" customFormat="false" ht="15" hidden="false" customHeight="false" outlineLevel="0" collapsed="false">
      <c r="A201" s="42"/>
      <c r="B201" s="22"/>
      <c r="C201" s="22"/>
      <c r="D201" s="22"/>
      <c r="E201" s="22"/>
      <c r="F201" s="51" t="str">
        <f aca="false">IF(OR($A201="",$E201=""),"",IFERROR(INDEX($J$22:$J$52,MATCH($A201,$I$22:$I$52,1)),""))</f>
        <v/>
      </c>
      <c r="G201" s="52" t="str">
        <f aca="false">IF(AND(ISNUMBER($F201),ISNUMBER($E201)),ROUND($E201*$F201,2),"")</f>
        <v/>
      </c>
    </row>
    <row r="202" customFormat="false" ht="15" hidden="false" customHeight="false" outlineLevel="0" collapsed="false">
      <c r="A202" s="42"/>
      <c r="B202" s="22"/>
      <c r="C202" s="22"/>
      <c r="D202" s="22"/>
      <c r="E202" s="22"/>
      <c r="F202" s="51" t="str">
        <f aca="false">IF(OR($A202="",$E202=""),"",IFERROR(INDEX($J$22:$J$52,MATCH($A202,$I$22:$I$52,1)),""))</f>
        <v/>
      </c>
      <c r="G202" s="52" t="str">
        <f aca="false">IF(AND(ISNUMBER($F202),ISNUMBER($E202)),ROUND($E202*$F202,2),"")</f>
        <v/>
      </c>
    </row>
    <row r="203" customFormat="false" ht="15" hidden="false" customHeight="false" outlineLevel="0" collapsed="false">
      <c r="A203" s="42"/>
      <c r="B203" s="22"/>
      <c r="C203" s="22"/>
      <c r="D203" s="22"/>
      <c r="E203" s="22"/>
      <c r="F203" s="51" t="str">
        <f aca="false">IF(OR($A203="",$E203=""),"",IFERROR(INDEX($J$22:$J$52,MATCH($A203,$I$22:$I$52,1)),""))</f>
        <v/>
      </c>
      <c r="G203" s="52" t="str">
        <f aca="false">IF(AND(ISNUMBER($F203),ISNUMBER($E203)),ROUND($E203*$F203,2),"")</f>
        <v/>
      </c>
    </row>
    <row r="204" customFormat="false" ht="15" hidden="false" customHeight="false" outlineLevel="0" collapsed="false">
      <c r="A204" s="42"/>
      <c r="B204" s="22"/>
      <c r="C204" s="22"/>
      <c r="D204" s="22"/>
      <c r="E204" s="22"/>
      <c r="F204" s="51" t="str">
        <f aca="false">IF(OR($A204="",$E204=""),"",IFERROR(INDEX($J$22:$J$52,MATCH($A204,$I$22:$I$52,1)),""))</f>
        <v/>
      </c>
      <c r="G204" s="52" t="str">
        <f aca="false">IF(AND(ISNUMBER($F204),ISNUMBER($E204)),ROUND($E204*$F204,2),"")</f>
        <v/>
      </c>
    </row>
    <row r="205" customFormat="false" ht="15" hidden="false" customHeight="false" outlineLevel="0" collapsed="false">
      <c r="A205" s="42"/>
      <c r="B205" s="22"/>
      <c r="C205" s="22"/>
      <c r="D205" s="22"/>
      <c r="E205" s="22"/>
      <c r="F205" s="51" t="str">
        <f aca="false">IF(OR($A205="",$E205=""),"",IFERROR(INDEX($J$22:$J$52,MATCH($A205,$I$22:$I$52,1)),""))</f>
        <v/>
      </c>
      <c r="G205" s="52" t="str">
        <f aca="false">IF(AND(ISNUMBER($F205),ISNUMBER($E205)),ROUND($E205*$F205,2),"")</f>
        <v/>
      </c>
    </row>
    <row r="206" customFormat="false" ht="15" hidden="false" customHeight="false" outlineLevel="0" collapsed="false">
      <c r="A206" s="42"/>
      <c r="B206" s="22"/>
      <c r="C206" s="22"/>
      <c r="D206" s="22"/>
      <c r="E206" s="22"/>
      <c r="F206" s="51" t="str">
        <f aca="false">IF(OR($A206="",$E206=""),"",IFERROR(INDEX($J$22:$J$52,MATCH($A206,$I$22:$I$52,1)),""))</f>
        <v/>
      </c>
      <c r="G206" s="52" t="str">
        <f aca="false">IF(AND(ISNUMBER($F206),ISNUMBER($E206)),ROUND($E206*$F206,2),"")</f>
        <v/>
      </c>
    </row>
    <row r="207" customFormat="false" ht="15" hidden="false" customHeight="false" outlineLevel="0" collapsed="false">
      <c r="A207" s="42"/>
      <c r="B207" s="22"/>
      <c r="C207" s="22"/>
      <c r="D207" s="22"/>
      <c r="E207" s="22"/>
      <c r="F207" s="51" t="str">
        <f aca="false">IF(OR($A207="",$E207=""),"",IFERROR(INDEX($J$22:$J$52,MATCH($A207,$I$22:$I$52,1)),""))</f>
        <v/>
      </c>
      <c r="G207" s="52" t="str">
        <f aca="false">IF(AND(ISNUMBER($F207),ISNUMBER($E207)),ROUND($E207*$F207,2),"")</f>
        <v/>
      </c>
    </row>
    <row r="208" customFormat="false" ht="15" hidden="false" customHeight="false" outlineLevel="0" collapsed="false">
      <c r="A208" s="42"/>
      <c r="B208" s="22"/>
      <c r="C208" s="22"/>
      <c r="D208" s="22"/>
      <c r="E208" s="22"/>
      <c r="F208" s="51" t="str">
        <f aca="false">IF(OR($A208="",$E208=""),"",IFERROR(INDEX($J$22:$J$52,MATCH($A208,$I$22:$I$52,1)),""))</f>
        <v/>
      </c>
      <c r="G208" s="52" t="str">
        <f aca="false">IF(AND(ISNUMBER($F208),ISNUMBER($E208)),ROUND($E208*$F208,2),"")</f>
        <v/>
      </c>
    </row>
    <row r="209" customFormat="false" ht="15" hidden="false" customHeight="false" outlineLevel="0" collapsed="false">
      <c r="A209" s="42"/>
      <c r="B209" s="22"/>
      <c r="C209" s="22"/>
      <c r="D209" s="22"/>
      <c r="E209" s="22"/>
      <c r="F209" s="51" t="str">
        <f aca="false">IF(OR($A209="",$E209=""),"",IFERROR(INDEX($J$22:$J$52,MATCH($A209,$I$22:$I$52,1)),""))</f>
        <v/>
      </c>
      <c r="G209" s="52" t="str">
        <f aca="false">IF(AND(ISNUMBER($F209),ISNUMBER($E209)),ROUND($E209*$F209,2),"")</f>
        <v/>
      </c>
    </row>
    <row r="210" customFormat="false" ht="15" hidden="false" customHeight="false" outlineLevel="0" collapsed="false">
      <c r="A210" s="42"/>
      <c r="B210" s="22"/>
      <c r="C210" s="22"/>
      <c r="D210" s="22"/>
      <c r="E210" s="22"/>
      <c r="F210" s="51" t="str">
        <f aca="false">IF(OR($A210="",$E210=""),"",IFERROR(INDEX($J$22:$J$52,MATCH($A210,$I$22:$I$52,1)),""))</f>
        <v/>
      </c>
      <c r="G210" s="52" t="str">
        <f aca="false">IF(AND(ISNUMBER($F210),ISNUMBER($E210)),ROUND($E210*$F210,2),"")</f>
        <v/>
      </c>
    </row>
    <row r="211" customFormat="false" ht="15" hidden="false" customHeight="false" outlineLevel="0" collapsed="false">
      <c r="A211" s="42"/>
      <c r="B211" s="22"/>
      <c r="C211" s="22"/>
      <c r="D211" s="22"/>
      <c r="E211" s="22"/>
      <c r="F211" s="51" t="str">
        <f aca="false">IF(OR($A211="",$E211=""),"",IFERROR(INDEX($J$22:$J$52,MATCH($A211,$I$22:$I$52,1)),""))</f>
        <v/>
      </c>
      <c r="G211" s="52" t="str">
        <f aca="false">IF(AND(ISNUMBER($F211),ISNUMBER($E211)),ROUND($E211*$F211,2),"")</f>
        <v/>
      </c>
    </row>
    <row r="212" customFormat="false" ht="15" hidden="false" customHeight="false" outlineLevel="0" collapsed="false">
      <c r="A212" s="42"/>
      <c r="B212" s="22"/>
      <c r="C212" s="22"/>
      <c r="D212" s="22"/>
      <c r="E212" s="22"/>
      <c r="F212" s="51" t="str">
        <f aca="false">IF(OR($A212="",$E212=""),"",IFERROR(INDEX($J$22:$J$52,MATCH($A212,$I$22:$I$52,1)),""))</f>
        <v/>
      </c>
      <c r="G212" s="52" t="str">
        <f aca="false">IF(AND(ISNUMBER($F212),ISNUMBER($E212)),ROUND($E212*$F212,2),"")</f>
        <v/>
      </c>
    </row>
    <row r="213" customFormat="false" ht="15" hidden="false" customHeight="false" outlineLevel="0" collapsed="false">
      <c r="A213" s="42"/>
      <c r="B213" s="22"/>
      <c r="C213" s="22"/>
      <c r="D213" s="22"/>
      <c r="E213" s="22"/>
      <c r="F213" s="51" t="str">
        <f aca="false">IF(OR($A213="",$E213=""),"",IFERROR(INDEX($J$22:$J$52,MATCH($A213,$I$22:$I$52,1)),""))</f>
        <v/>
      </c>
      <c r="G213" s="52" t="str">
        <f aca="false">IF(AND(ISNUMBER($F213),ISNUMBER($E213)),ROUND($E213*$F213,2),"")</f>
        <v/>
      </c>
    </row>
    <row r="214" customFormat="false" ht="15" hidden="false" customHeight="false" outlineLevel="0" collapsed="false">
      <c r="A214" s="42"/>
      <c r="B214" s="22"/>
      <c r="C214" s="22"/>
      <c r="D214" s="22"/>
      <c r="E214" s="22"/>
      <c r="F214" s="51" t="str">
        <f aca="false">IF(OR($A214="",$E214=""),"",IFERROR(INDEX($J$22:$J$52,MATCH($A214,$I$22:$I$52,1)),""))</f>
        <v/>
      </c>
      <c r="G214" s="52" t="str">
        <f aca="false">IF(AND(ISNUMBER($F214),ISNUMBER($E214)),ROUND($E214*$F214,2),"")</f>
        <v/>
      </c>
    </row>
    <row r="215" customFormat="false" ht="15" hidden="false" customHeight="false" outlineLevel="0" collapsed="false">
      <c r="A215" s="42"/>
      <c r="B215" s="22"/>
      <c r="C215" s="22"/>
      <c r="D215" s="22"/>
      <c r="E215" s="22"/>
      <c r="F215" s="51" t="str">
        <f aca="false">IF(OR($A215="",$E215=""),"",IFERROR(INDEX($J$22:$J$52,MATCH($A215,$I$22:$I$52,1)),""))</f>
        <v/>
      </c>
      <c r="G215" s="52" t="str">
        <f aca="false">IF(AND(ISNUMBER($F215),ISNUMBER($E215)),ROUND($E215*$F215,2),"")</f>
        <v/>
      </c>
    </row>
    <row r="216" customFormat="false" ht="15" hidden="false" customHeight="false" outlineLevel="0" collapsed="false">
      <c r="A216" s="42"/>
      <c r="B216" s="22"/>
      <c r="C216" s="22"/>
      <c r="D216" s="22"/>
      <c r="E216" s="22"/>
      <c r="F216" s="51" t="str">
        <f aca="false">IF(OR($A216="",$E216=""),"",IFERROR(INDEX($J$22:$J$52,MATCH($A216,$I$22:$I$52,1)),""))</f>
        <v/>
      </c>
      <c r="G216" s="52" t="str">
        <f aca="false">IF(AND(ISNUMBER($F216),ISNUMBER($E216)),ROUND($E216*$F216,2),"")</f>
        <v/>
      </c>
    </row>
    <row r="217" customFormat="false" ht="15" hidden="false" customHeight="false" outlineLevel="0" collapsed="false">
      <c r="A217" s="42"/>
      <c r="B217" s="22"/>
      <c r="C217" s="22"/>
      <c r="D217" s="22"/>
      <c r="E217" s="22"/>
      <c r="F217" s="51" t="str">
        <f aca="false">IF(OR($A217="",$E217=""),"",IFERROR(INDEX($J$22:$J$52,MATCH($A217,$I$22:$I$52,1)),""))</f>
        <v/>
      </c>
      <c r="G217" s="52" t="str">
        <f aca="false">IF(AND(ISNUMBER($F217),ISNUMBER($E217)),ROUND($E217*$F217,2),"")</f>
        <v/>
      </c>
    </row>
    <row r="218" customFormat="false" ht="15" hidden="false" customHeight="false" outlineLevel="0" collapsed="false">
      <c r="A218" s="42"/>
      <c r="B218" s="22"/>
      <c r="C218" s="22"/>
      <c r="D218" s="22"/>
      <c r="E218" s="22"/>
      <c r="F218" s="51" t="str">
        <f aca="false">IF(OR($A218="",$E218=""),"",IFERROR(INDEX($J$22:$J$52,MATCH($A218,$I$22:$I$52,1)),""))</f>
        <v/>
      </c>
      <c r="G218" s="52" t="str">
        <f aca="false">IF(AND(ISNUMBER($F218),ISNUMBER($E218)),ROUND($E218*$F218,2),"")</f>
        <v/>
      </c>
    </row>
    <row r="219" customFormat="false" ht="15" hidden="false" customHeight="false" outlineLevel="0" collapsed="false">
      <c r="A219" s="42"/>
      <c r="B219" s="22"/>
      <c r="C219" s="22"/>
      <c r="D219" s="22"/>
      <c r="E219" s="22"/>
      <c r="F219" s="51" t="str">
        <f aca="false">IF(OR($A219="",$E219=""),"",IFERROR(INDEX($J$22:$J$52,MATCH($A219,$I$22:$I$52,1)),""))</f>
        <v/>
      </c>
      <c r="G219" s="52" t="str">
        <f aca="false">IF(AND(ISNUMBER($F219),ISNUMBER($E219)),ROUND($E219*$F219,2),"")</f>
        <v/>
      </c>
    </row>
    <row r="220" customFormat="false" ht="15" hidden="false" customHeight="false" outlineLevel="0" collapsed="false">
      <c r="A220" s="42"/>
      <c r="B220" s="22"/>
      <c r="C220" s="22"/>
      <c r="D220" s="22"/>
      <c r="E220" s="22"/>
      <c r="F220" s="51" t="str">
        <f aca="false">IF(OR($A220="",$E220=""),"",IFERROR(INDEX($J$22:$J$52,MATCH($A220,$I$22:$I$52,1)),""))</f>
        <v/>
      </c>
      <c r="G220" s="52" t="str">
        <f aca="false">IF(AND(ISNUMBER($F220),ISNUMBER($E220)),ROUND($E220*$F220,2),"")</f>
        <v/>
      </c>
    </row>
    <row r="221" customFormat="false" ht="15" hidden="false" customHeight="false" outlineLevel="0" collapsed="false">
      <c r="A221" s="42"/>
      <c r="B221" s="22"/>
      <c r="C221" s="22"/>
      <c r="D221" s="22"/>
      <c r="E221" s="22"/>
      <c r="F221" s="51" t="str">
        <f aca="false">IF(OR($A221="",$E221=""),"",IFERROR(INDEX($J$22:$J$52,MATCH($A221,$I$22:$I$52,1)),""))</f>
        <v/>
      </c>
      <c r="G221" s="52" t="str">
        <f aca="false">IF(AND(ISNUMBER($F221),ISNUMBER($E221)),ROUND($E221*$F221,2),"")</f>
        <v/>
      </c>
    </row>
    <row r="222" customFormat="false" ht="15" hidden="false" customHeight="false" outlineLevel="0" collapsed="false">
      <c r="A222" s="42"/>
      <c r="B222" s="22"/>
      <c r="C222" s="22"/>
      <c r="D222" s="22"/>
      <c r="E222" s="22"/>
      <c r="F222" s="51" t="str">
        <f aca="false">IF(OR($A222="",$E222=""),"",IFERROR(INDEX($J$22:$J$52,MATCH($A222,$I$22:$I$52,1)),""))</f>
        <v/>
      </c>
      <c r="G222" s="52" t="str">
        <f aca="false">IF(AND(ISNUMBER($F222),ISNUMBER($E222)),ROUND($E222*$F222,2),"")</f>
        <v/>
      </c>
    </row>
    <row r="223" customFormat="false" ht="15" hidden="false" customHeight="false" outlineLevel="0" collapsed="false">
      <c r="A223" s="42"/>
      <c r="B223" s="22"/>
      <c r="C223" s="22"/>
      <c r="D223" s="22"/>
      <c r="E223" s="22"/>
      <c r="F223" s="51" t="str">
        <f aca="false">IF(OR($A223="",$E223=""),"",IFERROR(INDEX($J$22:$J$52,MATCH($A223,$I$22:$I$52,1)),""))</f>
        <v/>
      </c>
      <c r="G223" s="52" t="str">
        <f aca="false">IF(AND(ISNUMBER($F223),ISNUMBER($E223)),ROUND($E223*$F223,2),"")</f>
        <v/>
      </c>
    </row>
    <row r="224" customFormat="false" ht="15" hidden="false" customHeight="false" outlineLevel="0" collapsed="false">
      <c r="A224" s="42"/>
      <c r="B224" s="22"/>
      <c r="C224" s="22"/>
      <c r="D224" s="22"/>
      <c r="E224" s="22"/>
      <c r="F224" s="51" t="str">
        <f aca="false">IF(OR($A224="",$E224=""),"",IFERROR(INDEX($J$22:$J$52,MATCH($A224,$I$22:$I$52,1)),""))</f>
        <v/>
      </c>
      <c r="G224" s="52" t="str">
        <f aca="false">IF(AND(ISNUMBER($F224),ISNUMBER($E224)),ROUND($E224*$F224,2),"")</f>
        <v/>
      </c>
    </row>
    <row r="225" customFormat="false" ht="15" hidden="false" customHeight="false" outlineLevel="0" collapsed="false">
      <c r="A225" s="42"/>
      <c r="B225" s="22"/>
      <c r="C225" s="22"/>
      <c r="D225" s="22"/>
      <c r="E225" s="22"/>
      <c r="F225" s="51" t="str">
        <f aca="false">IF(OR($A225="",$E225=""),"",IFERROR(INDEX($J$22:$J$52,MATCH($A225,$I$22:$I$52,1)),""))</f>
        <v/>
      </c>
      <c r="G225" s="52" t="str">
        <f aca="false">IF(AND(ISNUMBER($F225),ISNUMBER($E225)),ROUND($E225*$F225,2),"")</f>
        <v/>
      </c>
    </row>
    <row r="226" customFormat="false" ht="15" hidden="false" customHeight="false" outlineLevel="0" collapsed="false">
      <c r="A226" s="42"/>
      <c r="B226" s="22"/>
      <c r="C226" s="22"/>
      <c r="D226" s="22"/>
      <c r="E226" s="22"/>
      <c r="F226" s="51" t="str">
        <f aca="false">IF(OR($A226="",$E226=""),"",IFERROR(INDEX($J$22:$J$52,MATCH($A226,$I$22:$I$52,1)),""))</f>
        <v/>
      </c>
      <c r="G226" s="52" t="str">
        <f aca="false">IF(AND(ISNUMBER($F226),ISNUMBER($E226)),ROUND($E226*$F226,2),"")</f>
        <v/>
      </c>
    </row>
    <row r="227" customFormat="false" ht="15" hidden="false" customHeight="false" outlineLevel="0" collapsed="false">
      <c r="A227" s="42"/>
      <c r="B227" s="22"/>
      <c r="C227" s="22"/>
      <c r="D227" s="22"/>
      <c r="E227" s="22"/>
      <c r="F227" s="51" t="str">
        <f aca="false">IF(OR($A227="",$E227=""),"",IFERROR(INDEX($J$22:$J$52,MATCH($A227,$I$22:$I$52,1)),""))</f>
        <v/>
      </c>
      <c r="G227" s="52" t="str">
        <f aca="false">IF(AND(ISNUMBER($F227),ISNUMBER($E227)),ROUND($E227*$F227,2),"")</f>
        <v/>
      </c>
    </row>
    <row r="228" customFormat="false" ht="15" hidden="false" customHeight="false" outlineLevel="0" collapsed="false">
      <c r="A228" s="42"/>
      <c r="B228" s="22"/>
      <c r="C228" s="22"/>
      <c r="D228" s="22"/>
      <c r="E228" s="22"/>
      <c r="F228" s="51" t="str">
        <f aca="false">IF(OR($A228="",$E228=""),"",IFERROR(INDEX($J$22:$J$52,MATCH($A228,$I$22:$I$52,1)),""))</f>
        <v/>
      </c>
      <c r="G228" s="52" t="str">
        <f aca="false">IF(AND(ISNUMBER($F228),ISNUMBER($E228)),ROUND($E228*$F228,2),"")</f>
        <v/>
      </c>
    </row>
    <row r="229" customFormat="false" ht="15" hidden="false" customHeight="false" outlineLevel="0" collapsed="false">
      <c r="A229" s="42"/>
      <c r="B229" s="22"/>
      <c r="C229" s="22"/>
      <c r="D229" s="22"/>
      <c r="E229" s="22"/>
      <c r="F229" s="51" t="str">
        <f aca="false">IF(OR($A229="",$E229=""),"",IFERROR(INDEX($J$22:$J$52,MATCH($A229,$I$22:$I$52,1)),""))</f>
        <v/>
      </c>
      <c r="G229" s="52" t="str">
        <f aca="false">IF(AND(ISNUMBER($F229),ISNUMBER($E229)),ROUND($E229*$F229,2),"")</f>
        <v/>
      </c>
    </row>
    <row r="230" customFormat="false" ht="15" hidden="false" customHeight="false" outlineLevel="0" collapsed="false">
      <c r="A230" s="42"/>
      <c r="B230" s="22"/>
      <c r="C230" s="22"/>
      <c r="D230" s="22"/>
      <c r="E230" s="22"/>
      <c r="F230" s="51" t="str">
        <f aca="false">IF(OR($A230="",$E230=""),"",IFERROR(INDEX($J$22:$J$52,MATCH($A230,$I$22:$I$52,1)),""))</f>
        <v/>
      </c>
      <c r="G230" s="52" t="str">
        <f aca="false">IF(AND(ISNUMBER($F230),ISNUMBER($E230)),ROUND($E230*$F230,2),"")</f>
        <v/>
      </c>
    </row>
    <row r="231" customFormat="false" ht="15" hidden="false" customHeight="false" outlineLevel="0" collapsed="false">
      <c r="A231" s="42"/>
      <c r="B231" s="22"/>
      <c r="C231" s="22"/>
      <c r="D231" s="22"/>
      <c r="E231" s="22"/>
      <c r="F231" s="51" t="str">
        <f aca="false">IF(OR($A231="",$E231=""),"",IFERROR(INDEX($J$22:$J$52,MATCH($A231,$I$22:$I$52,1)),""))</f>
        <v/>
      </c>
      <c r="G231" s="52" t="str">
        <f aca="false">IF(AND(ISNUMBER($F231),ISNUMBER($E231)),ROUND($E231*$F231,2),"")</f>
        <v/>
      </c>
    </row>
    <row r="232" customFormat="false" ht="15" hidden="false" customHeight="false" outlineLevel="0" collapsed="false">
      <c r="A232" s="42"/>
      <c r="B232" s="22"/>
      <c r="C232" s="22"/>
      <c r="D232" s="22"/>
      <c r="E232" s="22"/>
      <c r="F232" s="51" t="str">
        <f aca="false">IF(OR($A232="",$E232=""),"",IFERROR(INDEX($J$22:$J$52,MATCH($A232,$I$22:$I$52,1)),""))</f>
        <v/>
      </c>
      <c r="G232" s="52" t="str">
        <f aca="false">IF(AND(ISNUMBER($F232),ISNUMBER($E232)),ROUND($E232*$F232,2),"")</f>
        <v/>
      </c>
    </row>
    <row r="233" customFormat="false" ht="15" hidden="false" customHeight="false" outlineLevel="0" collapsed="false">
      <c r="A233" s="42"/>
      <c r="B233" s="22"/>
      <c r="C233" s="22"/>
      <c r="D233" s="22"/>
      <c r="E233" s="22"/>
      <c r="F233" s="51" t="str">
        <f aca="false">IF(OR($A233="",$E233=""),"",IFERROR(INDEX($J$22:$J$52,MATCH($A233,$I$22:$I$52,1)),""))</f>
        <v/>
      </c>
      <c r="G233" s="52" t="str">
        <f aca="false">IF(AND(ISNUMBER($F233),ISNUMBER($E233)),ROUND($E233*$F233,2),"")</f>
        <v/>
      </c>
    </row>
    <row r="234" customFormat="false" ht="15" hidden="false" customHeight="false" outlineLevel="0" collapsed="false">
      <c r="A234" s="42"/>
      <c r="B234" s="22"/>
      <c r="C234" s="22"/>
      <c r="D234" s="22"/>
      <c r="E234" s="22"/>
      <c r="F234" s="51" t="str">
        <f aca="false">IF(OR($A234="",$E234=""),"",IFERROR(INDEX($J$22:$J$52,MATCH($A234,$I$22:$I$52,1)),""))</f>
        <v/>
      </c>
      <c r="G234" s="52" t="str">
        <f aca="false">IF(AND(ISNUMBER($F234),ISNUMBER($E234)),ROUND($E234*$F234,2),"")</f>
        <v/>
      </c>
    </row>
    <row r="235" customFormat="false" ht="15" hidden="false" customHeight="false" outlineLevel="0" collapsed="false">
      <c r="A235" s="42"/>
      <c r="B235" s="22"/>
      <c r="C235" s="22"/>
      <c r="D235" s="22"/>
      <c r="E235" s="22"/>
      <c r="F235" s="51" t="str">
        <f aca="false">IF(OR($A235="",$E235=""),"",IFERROR(INDEX($J$22:$J$52,MATCH($A235,$I$22:$I$52,1)),""))</f>
        <v/>
      </c>
      <c r="G235" s="52" t="str">
        <f aca="false">IF(AND(ISNUMBER($F235),ISNUMBER($E235)),ROUND($E235*$F235,2),"")</f>
        <v/>
      </c>
    </row>
    <row r="236" customFormat="false" ht="15" hidden="false" customHeight="false" outlineLevel="0" collapsed="false">
      <c r="A236" s="42"/>
      <c r="B236" s="22"/>
      <c r="C236" s="22"/>
      <c r="D236" s="22"/>
      <c r="E236" s="22"/>
      <c r="F236" s="51" t="str">
        <f aca="false">IF(OR($A236="",$E236=""),"",IFERROR(INDEX($J$22:$J$52,MATCH($A236,$I$22:$I$52,1)),""))</f>
        <v/>
      </c>
      <c r="G236" s="52" t="str">
        <f aca="false">IF(AND(ISNUMBER($F236),ISNUMBER($E236)),ROUND($E236*$F236,2),"")</f>
        <v/>
      </c>
    </row>
    <row r="237" customFormat="false" ht="15" hidden="false" customHeight="false" outlineLevel="0" collapsed="false">
      <c r="A237" s="42"/>
      <c r="B237" s="22"/>
      <c r="C237" s="22"/>
      <c r="D237" s="22"/>
      <c r="E237" s="22"/>
      <c r="F237" s="51" t="str">
        <f aca="false">IF(OR($A237="",$E237=""),"",IFERROR(INDEX($J$22:$J$52,MATCH($A237,$I$22:$I$52,1)),""))</f>
        <v/>
      </c>
      <c r="G237" s="52" t="str">
        <f aca="false">IF(AND(ISNUMBER($F237),ISNUMBER($E237)),ROUND($E237*$F237,2),"")</f>
        <v/>
      </c>
    </row>
    <row r="238" customFormat="false" ht="15" hidden="false" customHeight="false" outlineLevel="0" collapsed="false">
      <c r="A238" s="42"/>
      <c r="B238" s="22"/>
      <c r="C238" s="22"/>
      <c r="D238" s="22"/>
      <c r="E238" s="22"/>
      <c r="F238" s="51" t="str">
        <f aca="false">IF(OR($A238="",$E238=""),"",IFERROR(INDEX($J$22:$J$52,MATCH($A238,$I$22:$I$52,1)),""))</f>
        <v/>
      </c>
      <c r="G238" s="52" t="str">
        <f aca="false">IF(AND(ISNUMBER($F238),ISNUMBER($E238)),ROUND($E238*$F238,2),"")</f>
        <v/>
      </c>
    </row>
    <row r="239" customFormat="false" ht="15" hidden="false" customHeight="false" outlineLevel="0" collapsed="false">
      <c r="A239" s="42"/>
      <c r="B239" s="22"/>
      <c r="C239" s="22"/>
      <c r="D239" s="22"/>
      <c r="E239" s="22"/>
      <c r="F239" s="51" t="str">
        <f aca="false">IF(OR($A239="",$E239=""),"",IFERROR(INDEX($J$22:$J$52,MATCH($A239,$I$22:$I$52,1)),""))</f>
        <v/>
      </c>
      <c r="G239" s="52" t="str">
        <f aca="false">IF(AND(ISNUMBER($F239),ISNUMBER($E239)),ROUND($E239*$F239,2),"")</f>
        <v/>
      </c>
    </row>
    <row r="240" customFormat="false" ht="15" hidden="false" customHeight="false" outlineLevel="0" collapsed="false">
      <c r="A240" s="42"/>
      <c r="B240" s="22"/>
      <c r="C240" s="22"/>
      <c r="D240" s="22"/>
      <c r="E240" s="22"/>
      <c r="F240" s="51" t="str">
        <f aca="false">IF(OR($A240="",$E240=""),"",IFERROR(INDEX($J$22:$J$52,MATCH($A240,$I$22:$I$52,1)),""))</f>
        <v/>
      </c>
      <c r="G240" s="52" t="str">
        <f aca="false">IF(AND(ISNUMBER($F240),ISNUMBER($E240)),ROUND($E240*$F240,2),"")</f>
        <v/>
      </c>
    </row>
    <row r="241" customFormat="false" ht="15" hidden="false" customHeight="false" outlineLevel="0" collapsed="false">
      <c r="A241" s="42"/>
      <c r="B241" s="22"/>
      <c r="C241" s="22"/>
      <c r="D241" s="22"/>
      <c r="E241" s="22"/>
      <c r="F241" s="51" t="str">
        <f aca="false">IF(OR($A241="",$E241=""),"",IFERROR(INDEX($J$22:$J$52,MATCH($A241,$I$22:$I$52,1)),""))</f>
        <v/>
      </c>
      <c r="G241" s="52" t="str">
        <f aca="false">IF(AND(ISNUMBER($F241),ISNUMBER($E241)),ROUND($E241*$F241,2),"")</f>
        <v/>
      </c>
    </row>
    <row r="242" customFormat="false" ht="15" hidden="false" customHeight="false" outlineLevel="0" collapsed="false">
      <c r="A242" s="42"/>
      <c r="B242" s="22"/>
      <c r="C242" s="22"/>
      <c r="D242" s="22"/>
      <c r="E242" s="22"/>
      <c r="F242" s="51" t="str">
        <f aca="false">IF(OR($A242="",$E242=""),"",IFERROR(INDEX($J$22:$J$52,MATCH($A242,$I$22:$I$52,1)),""))</f>
        <v/>
      </c>
      <c r="G242" s="52" t="str">
        <f aca="false">IF(AND(ISNUMBER($F242),ISNUMBER($E242)),ROUND($E242*$F242,2),"")</f>
        <v/>
      </c>
    </row>
    <row r="243" customFormat="false" ht="15" hidden="false" customHeight="false" outlineLevel="0" collapsed="false">
      <c r="A243" s="42"/>
      <c r="B243" s="22"/>
      <c r="C243" s="22"/>
      <c r="D243" s="22"/>
      <c r="E243" s="22"/>
      <c r="F243" s="51" t="str">
        <f aca="false">IF(OR($A243="",$E243=""),"",IFERROR(INDEX($J$22:$J$52,MATCH($A243,$I$22:$I$52,1)),""))</f>
        <v/>
      </c>
      <c r="G243" s="52" t="str">
        <f aca="false">IF(AND(ISNUMBER($F243),ISNUMBER($E243)),ROUND($E243*$F243,2),"")</f>
        <v/>
      </c>
    </row>
    <row r="244" customFormat="false" ht="15" hidden="false" customHeight="false" outlineLevel="0" collapsed="false">
      <c r="A244" s="42"/>
      <c r="B244" s="22"/>
      <c r="C244" s="22"/>
      <c r="D244" s="22"/>
      <c r="E244" s="22"/>
      <c r="F244" s="51" t="str">
        <f aca="false">IF(OR($A244="",$E244=""),"",IFERROR(INDEX($J$22:$J$52,MATCH($A244,$I$22:$I$52,1)),""))</f>
        <v/>
      </c>
      <c r="G244" s="52" t="str">
        <f aca="false">IF(AND(ISNUMBER($F244),ISNUMBER($E244)),ROUND($E244*$F244,2),"")</f>
        <v/>
      </c>
    </row>
    <row r="245" customFormat="false" ht="15" hidden="false" customHeight="false" outlineLevel="0" collapsed="false">
      <c r="A245" s="42"/>
      <c r="B245" s="22"/>
      <c r="C245" s="22"/>
      <c r="D245" s="22"/>
      <c r="E245" s="22"/>
      <c r="F245" s="51" t="str">
        <f aca="false">IF(OR($A245="",$E245=""),"",IFERROR(INDEX($J$22:$J$52,MATCH($A245,$I$22:$I$52,1)),""))</f>
        <v/>
      </c>
      <c r="G245" s="52" t="str">
        <f aca="false">IF(AND(ISNUMBER($F245),ISNUMBER($E245)),ROUND($E245*$F245,2),"")</f>
        <v/>
      </c>
    </row>
    <row r="246" customFormat="false" ht="15" hidden="false" customHeight="false" outlineLevel="0" collapsed="false">
      <c r="A246" s="42"/>
      <c r="B246" s="22"/>
      <c r="C246" s="22"/>
      <c r="D246" s="22"/>
      <c r="E246" s="22"/>
      <c r="F246" s="51" t="str">
        <f aca="false">IF(OR($A246="",$E246=""),"",IFERROR(INDEX($J$22:$J$52,MATCH($A246,$I$22:$I$52,1)),""))</f>
        <v/>
      </c>
      <c r="G246" s="52" t="str">
        <f aca="false">IF(AND(ISNUMBER($F246),ISNUMBER($E246)),ROUND($E246*$F246,2),"")</f>
        <v/>
      </c>
    </row>
    <row r="247" customFormat="false" ht="15" hidden="false" customHeight="false" outlineLevel="0" collapsed="false">
      <c r="A247" s="42"/>
      <c r="B247" s="22"/>
      <c r="C247" s="22"/>
      <c r="D247" s="22"/>
      <c r="E247" s="22"/>
      <c r="F247" s="51" t="str">
        <f aca="false">IF(OR($A247="",$E247=""),"",IFERROR(INDEX($J$22:$J$52,MATCH($A247,$I$22:$I$52,1)),""))</f>
        <v/>
      </c>
      <c r="G247" s="52" t="str">
        <f aca="false">IF(AND(ISNUMBER($F247),ISNUMBER($E247)),ROUND($E247*$F247,2),"")</f>
        <v/>
      </c>
    </row>
    <row r="248" customFormat="false" ht="15" hidden="false" customHeight="false" outlineLevel="0" collapsed="false">
      <c r="A248" s="42"/>
      <c r="B248" s="22"/>
      <c r="C248" s="22"/>
      <c r="D248" s="22"/>
      <c r="E248" s="22"/>
      <c r="F248" s="51" t="str">
        <f aca="false">IF(OR($A248="",$E248=""),"",IFERROR(INDEX($J$22:$J$52,MATCH($A248,$I$22:$I$52,1)),""))</f>
        <v/>
      </c>
      <c r="G248" s="52" t="str">
        <f aca="false">IF(AND(ISNUMBER($F248),ISNUMBER($E248)),ROUND($E248*$F248,2),"")</f>
        <v/>
      </c>
    </row>
    <row r="249" customFormat="false" ht="15" hidden="false" customHeight="false" outlineLevel="0" collapsed="false">
      <c r="A249" s="42"/>
      <c r="B249" s="22"/>
      <c r="C249" s="22"/>
      <c r="D249" s="22"/>
      <c r="E249" s="22"/>
      <c r="F249" s="51" t="str">
        <f aca="false">IF(OR($A249="",$E249=""),"",IFERROR(INDEX($J$22:$J$52,MATCH($A249,$I$22:$I$52,1)),""))</f>
        <v/>
      </c>
      <c r="G249" s="52" t="str">
        <f aca="false">IF(AND(ISNUMBER($F249),ISNUMBER($E249)),ROUND($E249*$F249,2),"")</f>
        <v/>
      </c>
    </row>
    <row r="250" customFormat="false" ht="15" hidden="false" customHeight="false" outlineLevel="0" collapsed="false">
      <c r="A250" s="42"/>
      <c r="B250" s="22"/>
      <c r="C250" s="22"/>
      <c r="D250" s="22"/>
      <c r="E250" s="22"/>
      <c r="F250" s="51" t="str">
        <f aca="false">IF(OR($A250="",$E250=""),"",IFERROR(INDEX($J$22:$J$52,MATCH($A250,$I$22:$I$52,1)),""))</f>
        <v/>
      </c>
      <c r="G250" s="52" t="str">
        <f aca="false">IF(AND(ISNUMBER($F250),ISNUMBER($E250)),ROUND($E250*$F250,2),"")</f>
        <v/>
      </c>
    </row>
    <row r="251" customFormat="false" ht="15" hidden="false" customHeight="false" outlineLevel="0" collapsed="false">
      <c r="A251" s="42"/>
      <c r="B251" s="22"/>
      <c r="C251" s="22"/>
      <c r="D251" s="22"/>
      <c r="E251" s="22"/>
      <c r="F251" s="51" t="str">
        <f aca="false">IF(OR($A251="",$E251=""),"",IFERROR(INDEX($J$22:$J$52,MATCH($A251,$I$22:$I$52,1)),""))</f>
        <v/>
      </c>
      <c r="G251" s="52" t="str">
        <f aca="false">IF(AND(ISNUMBER($F251),ISNUMBER($E251)),ROUND($E251*$F251,2),"")</f>
        <v/>
      </c>
    </row>
    <row r="252" customFormat="false" ht="15" hidden="false" customHeight="false" outlineLevel="0" collapsed="false">
      <c r="A252" s="42"/>
      <c r="B252" s="22"/>
      <c r="C252" s="22"/>
      <c r="D252" s="22"/>
      <c r="E252" s="22"/>
      <c r="F252" s="51" t="str">
        <f aca="false">IF(OR($A252="",$E252=""),"",IFERROR(INDEX($J$22:$J$52,MATCH($A252,$I$22:$I$52,1)),""))</f>
        <v/>
      </c>
      <c r="G252" s="52" t="str">
        <f aca="false">IF(AND(ISNUMBER($F252),ISNUMBER($E252)),ROUND($E252*$F252,2),"")</f>
        <v/>
      </c>
    </row>
    <row r="253" customFormat="false" ht="15" hidden="false" customHeight="false" outlineLevel="0" collapsed="false">
      <c r="A253" s="42"/>
      <c r="B253" s="22"/>
      <c r="C253" s="22"/>
      <c r="D253" s="22"/>
      <c r="E253" s="22"/>
      <c r="F253" s="51" t="str">
        <f aca="false">IF(OR($A253="",$E253=""),"",IFERROR(INDEX($J$22:$J$52,MATCH($A253,$I$22:$I$52,1)),""))</f>
        <v/>
      </c>
      <c r="G253" s="52" t="str">
        <f aca="false">IF(AND(ISNUMBER($F253),ISNUMBER($E253)),ROUND($E253*$F253,2),"")</f>
        <v/>
      </c>
    </row>
    <row r="254" customFormat="false" ht="15" hidden="false" customHeight="false" outlineLevel="0" collapsed="false">
      <c r="A254" s="42"/>
      <c r="B254" s="22"/>
      <c r="C254" s="22"/>
      <c r="D254" s="22"/>
      <c r="E254" s="22"/>
      <c r="F254" s="51" t="str">
        <f aca="false">IF(OR($A254="",$E254=""),"",IFERROR(INDEX($J$22:$J$52,MATCH($A254,$I$22:$I$52,1)),""))</f>
        <v/>
      </c>
      <c r="G254" s="52" t="str">
        <f aca="false">IF(AND(ISNUMBER($F254),ISNUMBER($E254)),ROUND($E254*$F254,2),"")</f>
        <v/>
      </c>
    </row>
    <row r="255" customFormat="false" ht="15" hidden="false" customHeight="false" outlineLevel="0" collapsed="false">
      <c r="A255" s="42"/>
      <c r="B255" s="22"/>
      <c r="C255" s="22"/>
      <c r="D255" s="22"/>
      <c r="E255" s="22"/>
      <c r="F255" s="51" t="str">
        <f aca="false">IF(OR($A255="",$E255=""),"",IFERROR(INDEX($J$22:$J$52,MATCH($A255,$I$22:$I$52,1)),""))</f>
        <v/>
      </c>
      <c r="G255" s="52" t="str">
        <f aca="false">IF(AND(ISNUMBER($F255),ISNUMBER($E255)),ROUND($E255*$F255,2),"")</f>
        <v/>
      </c>
    </row>
    <row r="256" customFormat="false" ht="15" hidden="false" customHeight="false" outlineLevel="0" collapsed="false">
      <c r="A256" s="42"/>
      <c r="B256" s="22"/>
      <c r="C256" s="22"/>
      <c r="D256" s="22"/>
      <c r="E256" s="22"/>
      <c r="F256" s="51" t="str">
        <f aca="false">IF(OR($A256="",$E256=""),"",IFERROR(INDEX($J$22:$J$52,MATCH($A256,$I$22:$I$52,1)),""))</f>
        <v/>
      </c>
      <c r="G256" s="52" t="str">
        <f aca="false">IF(AND(ISNUMBER($F256),ISNUMBER($E256)),ROUND($E256*$F256,2),"")</f>
        <v/>
      </c>
    </row>
    <row r="257" customFormat="false" ht="15" hidden="false" customHeight="false" outlineLevel="0" collapsed="false">
      <c r="A257" s="42"/>
      <c r="B257" s="22"/>
      <c r="C257" s="22"/>
      <c r="D257" s="22"/>
      <c r="E257" s="22"/>
      <c r="F257" s="51" t="str">
        <f aca="false">IF(OR($A257="",$E257=""),"",IFERROR(INDEX($J$22:$J$52,MATCH($A257,$I$22:$I$52,1)),""))</f>
        <v/>
      </c>
      <c r="G257" s="52" t="str">
        <f aca="false">IF(AND(ISNUMBER($F257),ISNUMBER($E257)),ROUND($E257*$F257,2),"")</f>
        <v/>
      </c>
    </row>
    <row r="258" customFormat="false" ht="15" hidden="false" customHeight="false" outlineLevel="0" collapsed="false">
      <c r="A258" s="42"/>
      <c r="B258" s="22"/>
      <c r="C258" s="22"/>
      <c r="D258" s="22"/>
      <c r="E258" s="22"/>
      <c r="F258" s="51" t="str">
        <f aca="false">IF(OR($A258="",$E258=""),"",IFERROR(INDEX($J$22:$J$52,MATCH($A258,$I$22:$I$52,1)),""))</f>
        <v/>
      </c>
      <c r="G258" s="52" t="str">
        <f aca="false">IF(AND(ISNUMBER($F258),ISNUMBER($E258)),ROUND($E258*$F258,2),"")</f>
        <v/>
      </c>
    </row>
    <row r="259" customFormat="false" ht="15" hidden="false" customHeight="false" outlineLevel="0" collapsed="false">
      <c r="A259" s="42"/>
      <c r="B259" s="22"/>
      <c r="C259" s="22"/>
      <c r="D259" s="22"/>
      <c r="E259" s="22"/>
      <c r="F259" s="51" t="str">
        <f aca="false">IF(OR($A259="",$E259=""),"",IFERROR(INDEX($J$22:$J$52,MATCH($A259,$I$22:$I$52,1)),""))</f>
        <v/>
      </c>
      <c r="G259" s="52" t="str">
        <f aca="false">IF(AND(ISNUMBER($F259),ISNUMBER($E259)),ROUND($E259*$F259,2),"")</f>
        <v/>
      </c>
    </row>
    <row r="260" customFormat="false" ht="15" hidden="false" customHeight="false" outlineLevel="0" collapsed="false">
      <c r="A260" s="42"/>
      <c r="B260" s="22"/>
      <c r="C260" s="22"/>
      <c r="D260" s="22"/>
      <c r="E260" s="22"/>
      <c r="F260" s="51" t="str">
        <f aca="false">IF(OR($A260="",$E260=""),"",IFERROR(INDEX($J$22:$J$52,MATCH($A260,$I$22:$I$52,1)),""))</f>
        <v/>
      </c>
      <c r="G260" s="52" t="str">
        <f aca="false">IF(AND(ISNUMBER($F260),ISNUMBER($E260)),ROUND($E260*$F260,2),"")</f>
        <v/>
      </c>
    </row>
    <row r="261" customFormat="false" ht="15" hidden="false" customHeight="false" outlineLevel="0" collapsed="false">
      <c r="A261" s="42"/>
      <c r="B261" s="22"/>
      <c r="C261" s="22"/>
      <c r="D261" s="22"/>
      <c r="E261" s="22"/>
      <c r="F261" s="51" t="str">
        <f aca="false">IF(OR($A261="",$E261=""),"",IFERROR(INDEX($J$22:$J$52,MATCH($A261,$I$22:$I$52,1)),""))</f>
        <v/>
      </c>
      <c r="G261" s="52" t="str">
        <f aca="false">IF(AND(ISNUMBER($F261),ISNUMBER($E261)),ROUND($E261*$F261,2),"")</f>
        <v/>
      </c>
    </row>
    <row r="262" customFormat="false" ht="15" hidden="false" customHeight="false" outlineLevel="0" collapsed="false">
      <c r="A262" s="42"/>
      <c r="B262" s="22"/>
      <c r="C262" s="22"/>
      <c r="D262" s="22"/>
      <c r="E262" s="22"/>
      <c r="F262" s="51" t="str">
        <f aca="false">IF(OR($A262="",$E262=""),"",IFERROR(INDEX($J$22:$J$52,MATCH($A262,$I$22:$I$52,1)),""))</f>
        <v/>
      </c>
      <c r="G262" s="52" t="str">
        <f aca="false">IF(AND(ISNUMBER($F262),ISNUMBER($E262)),ROUND($E262*$F262,2),"")</f>
        <v/>
      </c>
    </row>
    <row r="263" customFormat="false" ht="15" hidden="false" customHeight="false" outlineLevel="0" collapsed="false">
      <c r="A263" s="42"/>
      <c r="B263" s="22"/>
      <c r="C263" s="22"/>
      <c r="D263" s="22"/>
      <c r="E263" s="22"/>
      <c r="F263" s="51" t="str">
        <f aca="false">IF(OR($A263="",$E263=""),"",IFERROR(INDEX($J$22:$J$52,MATCH($A263,$I$22:$I$52,1)),""))</f>
        <v/>
      </c>
      <c r="G263" s="52" t="str">
        <f aca="false">IF(AND(ISNUMBER($F263),ISNUMBER($E263)),ROUND($E263*$F263,2),"")</f>
        <v/>
      </c>
    </row>
    <row r="264" customFormat="false" ht="15" hidden="false" customHeight="false" outlineLevel="0" collapsed="false">
      <c r="A264" s="42"/>
      <c r="B264" s="22"/>
      <c r="C264" s="22"/>
      <c r="D264" s="22"/>
      <c r="E264" s="22"/>
      <c r="F264" s="51" t="str">
        <f aca="false">IF(OR($A264="",$E264=""),"",IFERROR(INDEX($J$22:$J$52,MATCH($A264,$I$22:$I$52,1)),""))</f>
        <v/>
      </c>
      <c r="G264" s="52" t="str">
        <f aca="false">IF(AND(ISNUMBER($F264),ISNUMBER($E264)),ROUND($E264*$F264,2),"")</f>
        <v/>
      </c>
    </row>
    <row r="265" customFormat="false" ht="15" hidden="false" customHeight="false" outlineLevel="0" collapsed="false">
      <c r="A265" s="42"/>
      <c r="B265" s="22"/>
      <c r="C265" s="22"/>
      <c r="D265" s="22"/>
      <c r="E265" s="22"/>
      <c r="F265" s="51" t="str">
        <f aca="false">IF(OR($A265="",$E265=""),"",IFERROR(INDEX($J$22:$J$52,MATCH($A265,$I$22:$I$52,1)),""))</f>
        <v/>
      </c>
      <c r="G265" s="52" t="str">
        <f aca="false">IF(AND(ISNUMBER($F265),ISNUMBER($E265)),ROUND($E265*$F265,2),"")</f>
        <v/>
      </c>
    </row>
    <row r="266" customFormat="false" ht="15" hidden="false" customHeight="false" outlineLevel="0" collapsed="false">
      <c r="A266" s="42"/>
      <c r="B266" s="22"/>
      <c r="C266" s="22"/>
      <c r="D266" s="22"/>
      <c r="E266" s="22"/>
      <c r="F266" s="51" t="str">
        <f aca="false">IF(OR($A266="",$E266=""),"",IFERROR(INDEX($J$22:$J$52,MATCH($A266,$I$22:$I$52,1)),""))</f>
        <v/>
      </c>
      <c r="G266" s="52" t="str">
        <f aca="false">IF(AND(ISNUMBER($F266),ISNUMBER($E266)),ROUND($E266*$F266,2),"")</f>
        <v/>
      </c>
    </row>
    <row r="267" customFormat="false" ht="15" hidden="false" customHeight="false" outlineLevel="0" collapsed="false">
      <c r="A267" s="42"/>
      <c r="B267" s="22"/>
      <c r="C267" s="22"/>
      <c r="D267" s="22"/>
      <c r="E267" s="22"/>
      <c r="F267" s="51" t="str">
        <f aca="false">IF(OR($A267="",$E267=""),"",IFERROR(INDEX($J$22:$J$52,MATCH($A267,$I$22:$I$52,1)),""))</f>
        <v/>
      </c>
      <c r="G267" s="52" t="str">
        <f aca="false">IF(AND(ISNUMBER($F267),ISNUMBER($E267)),ROUND($E267*$F267,2),"")</f>
        <v/>
      </c>
    </row>
    <row r="268" customFormat="false" ht="15" hidden="false" customHeight="false" outlineLevel="0" collapsed="false">
      <c r="A268" s="42"/>
      <c r="B268" s="22"/>
      <c r="C268" s="22"/>
      <c r="D268" s="22"/>
      <c r="E268" s="22"/>
      <c r="F268" s="51" t="str">
        <f aca="false">IF(OR($A268="",$E268=""),"",IFERROR(INDEX($J$22:$J$52,MATCH($A268,$I$22:$I$52,1)),""))</f>
        <v/>
      </c>
      <c r="G268" s="52" t="str">
        <f aca="false">IF(AND(ISNUMBER($F268),ISNUMBER($E268)),ROUND($E268*$F268,2),"")</f>
        <v/>
      </c>
    </row>
    <row r="269" customFormat="false" ht="15" hidden="false" customHeight="false" outlineLevel="0" collapsed="false">
      <c r="A269" s="42"/>
      <c r="B269" s="22"/>
      <c r="C269" s="22"/>
      <c r="D269" s="22"/>
      <c r="E269" s="22"/>
      <c r="F269" s="51" t="str">
        <f aca="false">IF(OR($A269="",$E269=""),"",IFERROR(INDEX($J$22:$J$52,MATCH($A269,$I$22:$I$52,1)),""))</f>
        <v/>
      </c>
      <c r="G269" s="52" t="str">
        <f aca="false">IF(AND(ISNUMBER($F269),ISNUMBER($E269)),ROUND($E269*$F269,2),"")</f>
        <v/>
      </c>
    </row>
    <row r="270" customFormat="false" ht="15" hidden="false" customHeight="false" outlineLevel="0" collapsed="false">
      <c r="A270" s="42"/>
      <c r="B270" s="22"/>
      <c r="C270" s="22"/>
      <c r="D270" s="22"/>
      <c r="E270" s="22"/>
      <c r="F270" s="51" t="str">
        <f aca="false">IF(OR($A270="",$E270=""),"",IFERROR(INDEX($J$22:$J$52,MATCH($A270,$I$22:$I$52,1)),""))</f>
        <v/>
      </c>
      <c r="G270" s="52" t="str">
        <f aca="false">IF(AND(ISNUMBER($F270),ISNUMBER($E270)),ROUND($E270*$F270,2),"")</f>
        <v/>
      </c>
    </row>
    <row r="271" customFormat="false" ht="15" hidden="false" customHeight="false" outlineLevel="0" collapsed="false">
      <c r="A271" s="42"/>
      <c r="B271" s="22"/>
      <c r="C271" s="22"/>
      <c r="D271" s="22"/>
      <c r="E271" s="22"/>
      <c r="F271" s="51" t="str">
        <f aca="false">IF(OR($A271="",$E271=""),"",IFERROR(INDEX($J$22:$J$52,MATCH($A271,$I$22:$I$52,1)),""))</f>
        <v/>
      </c>
      <c r="G271" s="52" t="str">
        <f aca="false">IF(AND(ISNUMBER($F271),ISNUMBER($E271)),ROUND($E271*$F271,2),"")</f>
        <v/>
      </c>
    </row>
    <row r="272" customFormat="false" ht="15" hidden="false" customHeight="false" outlineLevel="0" collapsed="false">
      <c r="A272" s="42"/>
      <c r="B272" s="22"/>
      <c r="C272" s="22"/>
      <c r="D272" s="22"/>
      <c r="E272" s="22"/>
      <c r="F272" s="51" t="str">
        <f aca="false">IF(OR($A272="",$E272=""),"",IFERROR(INDEX($J$22:$J$52,MATCH($A272,$I$22:$I$52,1)),""))</f>
        <v/>
      </c>
      <c r="G272" s="52" t="str">
        <f aca="false">IF(AND(ISNUMBER($F272),ISNUMBER($E272)),ROUND($E272*$F272,2),"")</f>
        <v/>
      </c>
    </row>
    <row r="273" customFormat="false" ht="15" hidden="false" customHeight="false" outlineLevel="0" collapsed="false">
      <c r="A273" s="42"/>
      <c r="B273" s="22"/>
      <c r="C273" s="22"/>
      <c r="D273" s="22"/>
      <c r="E273" s="22"/>
      <c r="F273" s="51" t="str">
        <f aca="false">IF(OR($A273="",$E273=""),"",IFERROR(INDEX($J$22:$J$52,MATCH($A273,$I$22:$I$52,1)),""))</f>
        <v/>
      </c>
      <c r="G273" s="52" t="str">
        <f aca="false">IF(AND(ISNUMBER($F273),ISNUMBER($E273)),ROUND($E273*$F273,2),"")</f>
        <v/>
      </c>
    </row>
    <row r="274" customFormat="false" ht="15" hidden="false" customHeight="false" outlineLevel="0" collapsed="false">
      <c r="A274" s="42"/>
      <c r="B274" s="22"/>
      <c r="C274" s="22"/>
      <c r="D274" s="22"/>
      <c r="E274" s="22"/>
      <c r="F274" s="51" t="str">
        <f aca="false">IF(OR($A274="",$E274=""),"",IFERROR(INDEX($J$22:$J$52,MATCH($A274,$I$22:$I$52,1)),""))</f>
        <v/>
      </c>
      <c r="G274" s="52" t="str">
        <f aca="false">IF(AND(ISNUMBER($F274),ISNUMBER($E274)),ROUND($E274*$F274,2),"")</f>
        <v/>
      </c>
    </row>
    <row r="275" customFormat="false" ht="15" hidden="false" customHeight="false" outlineLevel="0" collapsed="false">
      <c r="A275" s="42"/>
      <c r="B275" s="22"/>
      <c r="C275" s="22"/>
      <c r="D275" s="22"/>
      <c r="E275" s="22"/>
      <c r="F275" s="51" t="str">
        <f aca="false">IF(OR($A275="",$E275=""),"",IFERROR(INDEX($J$22:$J$52,MATCH($A275,$I$22:$I$52,1)),""))</f>
        <v/>
      </c>
      <c r="G275" s="52" t="str">
        <f aca="false">IF(AND(ISNUMBER($F275),ISNUMBER($E275)),ROUND($E275*$F275,2),"")</f>
        <v/>
      </c>
    </row>
    <row r="276" customFormat="false" ht="15" hidden="false" customHeight="false" outlineLevel="0" collapsed="false">
      <c r="A276" s="42"/>
      <c r="B276" s="22"/>
      <c r="C276" s="22"/>
      <c r="D276" s="22"/>
      <c r="E276" s="22"/>
      <c r="F276" s="51" t="str">
        <f aca="false">IF(OR($A276="",$E276=""),"",IFERROR(INDEX($J$22:$J$52,MATCH($A276,$I$22:$I$52,1)),""))</f>
        <v/>
      </c>
      <c r="G276" s="52" t="str">
        <f aca="false">IF(AND(ISNUMBER($F276),ISNUMBER($E276)),ROUND($E276*$F276,2),"")</f>
        <v/>
      </c>
    </row>
    <row r="277" customFormat="false" ht="15" hidden="false" customHeight="false" outlineLevel="0" collapsed="false">
      <c r="A277" s="42"/>
      <c r="B277" s="22"/>
      <c r="C277" s="22"/>
      <c r="D277" s="22"/>
      <c r="E277" s="22"/>
      <c r="F277" s="51" t="str">
        <f aca="false">IF(OR($A277="",$E277=""),"",IFERROR(INDEX($J$22:$J$52,MATCH($A277,$I$22:$I$52,1)),""))</f>
        <v/>
      </c>
      <c r="G277" s="52" t="str">
        <f aca="false">IF(AND(ISNUMBER($F277),ISNUMBER($E277)),ROUND($E277*$F277,2),"")</f>
        <v/>
      </c>
    </row>
    <row r="278" customFormat="false" ht="15" hidden="false" customHeight="false" outlineLevel="0" collapsed="false">
      <c r="A278" s="42"/>
      <c r="B278" s="22"/>
      <c r="C278" s="22"/>
      <c r="D278" s="22"/>
      <c r="E278" s="22"/>
      <c r="F278" s="51" t="str">
        <f aca="false">IF(OR($A278="",$E278=""),"",IFERROR(INDEX($J$22:$J$52,MATCH($A278,$I$22:$I$52,1)),""))</f>
        <v/>
      </c>
      <c r="G278" s="52" t="str">
        <f aca="false">IF(AND(ISNUMBER($F278),ISNUMBER($E278)),ROUND($E278*$F278,2),"")</f>
        <v/>
      </c>
    </row>
    <row r="279" customFormat="false" ht="15" hidden="false" customHeight="false" outlineLevel="0" collapsed="false">
      <c r="A279" s="42"/>
      <c r="B279" s="22"/>
      <c r="C279" s="22"/>
      <c r="D279" s="22"/>
      <c r="E279" s="22"/>
      <c r="F279" s="51" t="str">
        <f aca="false">IF(OR($A279="",$E279=""),"",IFERROR(INDEX($J$22:$J$52,MATCH($A279,$I$22:$I$52,1)),""))</f>
        <v/>
      </c>
      <c r="G279" s="52" t="str">
        <f aca="false">IF(AND(ISNUMBER($F279),ISNUMBER($E279)),ROUND($E279*$F279,2),"")</f>
        <v/>
      </c>
    </row>
    <row r="280" customFormat="false" ht="15" hidden="false" customHeight="false" outlineLevel="0" collapsed="false">
      <c r="A280" s="42"/>
      <c r="B280" s="22"/>
      <c r="C280" s="22"/>
      <c r="D280" s="22"/>
      <c r="E280" s="22"/>
      <c r="F280" s="51" t="str">
        <f aca="false">IF(OR($A280="",$E280=""),"",IFERROR(INDEX($J$22:$J$52,MATCH($A280,$I$22:$I$52,1)),""))</f>
        <v/>
      </c>
      <c r="G280" s="52" t="str">
        <f aca="false">IF(AND(ISNUMBER($F280),ISNUMBER($E280)),ROUND($E280*$F280,2),"")</f>
        <v/>
      </c>
    </row>
    <row r="281" customFormat="false" ht="15" hidden="false" customHeight="false" outlineLevel="0" collapsed="false">
      <c r="A281" s="42"/>
      <c r="B281" s="22"/>
      <c r="C281" s="22"/>
      <c r="D281" s="22"/>
      <c r="E281" s="22"/>
      <c r="F281" s="51" t="str">
        <f aca="false">IF(OR($A281="",$E281=""),"",IFERROR(INDEX($J$22:$J$52,MATCH($A281,$I$22:$I$52,1)),""))</f>
        <v/>
      </c>
      <c r="G281" s="52" t="str">
        <f aca="false">IF(AND(ISNUMBER($F281),ISNUMBER($E281)),ROUND($E281*$F281,2),"")</f>
        <v/>
      </c>
    </row>
    <row r="282" customFormat="false" ht="15" hidden="false" customHeight="false" outlineLevel="0" collapsed="false">
      <c r="A282" s="42"/>
      <c r="B282" s="22"/>
      <c r="C282" s="22"/>
      <c r="D282" s="22"/>
      <c r="E282" s="22"/>
      <c r="F282" s="51" t="str">
        <f aca="false">IF(OR($A282="",$E282=""),"",IFERROR(INDEX($J$22:$J$52,MATCH($A282,$I$22:$I$52,1)),""))</f>
        <v/>
      </c>
      <c r="G282" s="52" t="str">
        <f aca="false">IF(AND(ISNUMBER($F282),ISNUMBER($E282)),ROUND($E282*$F282,2),"")</f>
        <v/>
      </c>
    </row>
    <row r="283" customFormat="false" ht="15" hidden="false" customHeight="false" outlineLevel="0" collapsed="false">
      <c r="A283" s="42"/>
      <c r="B283" s="22"/>
      <c r="C283" s="22"/>
      <c r="D283" s="22"/>
      <c r="E283" s="22"/>
      <c r="F283" s="51" t="str">
        <f aca="false">IF(OR($A283="",$E283=""),"",IFERROR(INDEX($J$22:$J$52,MATCH($A283,$I$22:$I$52,1)),""))</f>
        <v/>
      </c>
      <c r="G283" s="52" t="str">
        <f aca="false">IF(AND(ISNUMBER($F283),ISNUMBER($E283)),ROUND($E283*$F283,2),"")</f>
        <v/>
      </c>
    </row>
    <row r="284" customFormat="false" ht="15" hidden="false" customHeight="false" outlineLevel="0" collapsed="false">
      <c r="A284" s="42"/>
      <c r="B284" s="22"/>
      <c r="C284" s="22"/>
      <c r="D284" s="22"/>
      <c r="E284" s="22"/>
      <c r="F284" s="51" t="str">
        <f aca="false">IF(OR($A284="",$E284=""),"",IFERROR(INDEX($J$22:$J$52,MATCH($A284,$I$22:$I$52,1)),""))</f>
        <v/>
      </c>
      <c r="G284" s="52" t="str">
        <f aca="false">IF(AND(ISNUMBER($F284),ISNUMBER($E284)),ROUND($E284*$F284,2),"")</f>
        <v/>
      </c>
    </row>
    <row r="285" customFormat="false" ht="15" hidden="false" customHeight="false" outlineLevel="0" collapsed="false">
      <c r="A285" s="42"/>
      <c r="B285" s="22"/>
      <c r="C285" s="22"/>
      <c r="D285" s="22"/>
      <c r="E285" s="22"/>
      <c r="F285" s="51" t="str">
        <f aca="false">IF(OR($A285="",$E285=""),"",IFERROR(INDEX($J$22:$J$52,MATCH($A285,$I$22:$I$52,1)),""))</f>
        <v/>
      </c>
      <c r="G285" s="52" t="str">
        <f aca="false">IF(AND(ISNUMBER($F285),ISNUMBER($E285)),ROUND($E285*$F285,2),"")</f>
        <v/>
      </c>
    </row>
    <row r="286" customFormat="false" ht="15" hidden="false" customHeight="false" outlineLevel="0" collapsed="false">
      <c r="A286" s="42"/>
      <c r="B286" s="22"/>
      <c r="C286" s="22"/>
      <c r="D286" s="22"/>
      <c r="E286" s="22"/>
      <c r="F286" s="51" t="str">
        <f aca="false">IF(OR($A286="",$E286=""),"",IFERROR(INDEX($J$22:$J$52,MATCH($A286,$I$22:$I$52,1)),""))</f>
        <v/>
      </c>
      <c r="G286" s="52" t="str">
        <f aca="false">IF(AND(ISNUMBER($F286),ISNUMBER($E286)),ROUND($E286*$F286,2),"")</f>
        <v/>
      </c>
    </row>
    <row r="287" customFormat="false" ht="15" hidden="false" customHeight="false" outlineLevel="0" collapsed="false">
      <c r="A287" s="42"/>
      <c r="B287" s="22"/>
      <c r="C287" s="22"/>
      <c r="D287" s="22"/>
      <c r="E287" s="22"/>
      <c r="F287" s="51" t="str">
        <f aca="false">IF(OR($A287="",$E287=""),"",IFERROR(INDEX($J$22:$J$52,MATCH($A287,$I$22:$I$52,1)),""))</f>
        <v/>
      </c>
      <c r="G287" s="52" t="str">
        <f aca="false">IF(AND(ISNUMBER($F287),ISNUMBER($E287)),ROUND($E287*$F287,2),"")</f>
        <v/>
      </c>
    </row>
    <row r="288" customFormat="false" ht="15" hidden="false" customHeight="false" outlineLevel="0" collapsed="false">
      <c r="A288" s="42"/>
      <c r="B288" s="22"/>
      <c r="C288" s="22"/>
      <c r="D288" s="22"/>
      <c r="E288" s="22"/>
      <c r="F288" s="51" t="str">
        <f aca="false">IF(OR($A288="",$E288=""),"",IFERROR(INDEX($J$22:$J$52,MATCH($A288,$I$22:$I$52,1)),""))</f>
        <v/>
      </c>
      <c r="G288" s="52" t="str">
        <f aca="false">IF(AND(ISNUMBER($F288),ISNUMBER($E288)),ROUND($E288*$F288,2),"")</f>
        <v/>
      </c>
    </row>
    <row r="289" customFormat="false" ht="15" hidden="false" customHeight="false" outlineLevel="0" collapsed="false">
      <c r="A289" s="42"/>
      <c r="B289" s="22"/>
      <c r="C289" s="22"/>
      <c r="D289" s="22"/>
      <c r="E289" s="22"/>
      <c r="F289" s="51" t="str">
        <f aca="false">IF(OR($A289="",$E289=""),"",IFERROR(INDEX($J$22:$J$52,MATCH($A289,$I$22:$I$52,1)),""))</f>
        <v/>
      </c>
      <c r="G289" s="52" t="str">
        <f aca="false">IF(AND(ISNUMBER($F289),ISNUMBER($E289)),ROUND($E289*$F289,2),"")</f>
        <v/>
      </c>
    </row>
    <row r="290" customFormat="false" ht="15" hidden="false" customHeight="false" outlineLevel="0" collapsed="false">
      <c r="A290" s="42"/>
      <c r="B290" s="22"/>
      <c r="C290" s="22"/>
      <c r="D290" s="22"/>
      <c r="E290" s="22"/>
      <c r="F290" s="51" t="str">
        <f aca="false">IF(OR($A290="",$E290=""),"",IFERROR(INDEX($J$22:$J$52,MATCH($A290,$I$22:$I$52,1)),""))</f>
        <v/>
      </c>
      <c r="G290" s="52" t="str">
        <f aca="false">IF(AND(ISNUMBER($F290),ISNUMBER($E290)),ROUND($E290*$F290,2),"")</f>
        <v/>
      </c>
    </row>
    <row r="291" customFormat="false" ht="15" hidden="false" customHeight="false" outlineLevel="0" collapsed="false">
      <c r="A291" s="42"/>
      <c r="B291" s="22"/>
      <c r="C291" s="22"/>
      <c r="D291" s="22"/>
      <c r="E291" s="22"/>
      <c r="F291" s="51" t="str">
        <f aca="false">IF(OR($A291="",$E291=""),"",IFERROR(INDEX($J$22:$J$52,MATCH($A291,$I$22:$I$52,1)),""))</f>
        <v/>
      </c>
      <c r="G291" s="52" t="str">
        <f aca="false">IF(AND(ISNUMBER($F291),ISNUMBER($E291)),ROUND($E291*$F291,2),"")</f>
        <v/>
      </c>
    </row>
    <row r="292" customFormat="false" ht="15" hidden="false" customHeight="false" outlineLevel="0" collapsed="false">
      <c r="A292" s="42"/>
      <c r="B292" s="22"/>
      <c r="C292" s="22"/>
      <c r="D292" s="22"/>
      <c r="E292" s="22"/>
      <c r="F292" s="51" t="str">
        <f aca="false">IF(OR($A292="",$E292=""),"",IFERROR(INDEX($J$22:$J$52,MATCH($A292,$I$22:$I$52,1)),""))</f>
        <v/>
      </c>
      <c r="G292" s="52" t="str">
        <f aca="false">IF(AND(ISNUMBER($F292),ISNUMBER($E292)),ROUND($E292*$F292,2),"")</f>
        <v/>
      </c>
    </row>
    <row r="293" customFormat="false" ht="15" hidden="false" customHeight="false" outlineLevel="0" collapsed="false">
      <c r="A293" s="42"/>
      <c r="B293" s="22"/>
      <c r="C293" s="22"/>
      <c r="D293" s="22"/>
      <c r="E293" s="22"/>
      <c r="F293" s="51" t="str">
        <f aca="false">IF(OR($A293="",$E293=""),"",IFERROR(INDEX($J$22:$J$52,MATCH($A293,$I$22:$I$52,1)),""))</f>
        <v/>
      </c>
      <c r="G293" s="52" t="str">
        <f aca="false">IF(AND(ISNUMBER($F293),ISNUMBER($E293)),ROUND($E293*$F293,2),"")</f>
        <v/>
      </c>
    </row>
    <row r="294" customFormat="false" ht="15" hidden="false" customHeight="false" outlineLevel="0" collapsed="false">
      <c r="A294" s="42"/>
      <c r="B294" s="22"/>
      <c r="C294" s="22"/>
      <c r="D294" s="22"/>
      <c r="E294" s="22"/>
      <c r="F294" s="51" t="str">
        <f aca="false">IF(OR($A294="",$E294=""),"",IFERROR(INDEX($J$22:$J$52,MATCH($A294,$I$22:$I$52,1)),""))</f>
        <v/>
      </c>
      <c r="G294" s="52" t="str">
        <f aca="false">IF(AND(ISNUMBER($F294),ISNUMBER($E294)),ROUND($E294*$F294,2),"")</f>
        <v/>
      </c>
    </row>
    <row r="295" customFormat="false" ht="15" hidden="false" customHeight="false" outlineLevel="0" collapsed="false">
      <c r="A295" s="42"/>
      <c r="B295" s="22"/>
      <c r="C295" s="22"/>
      <c r="D295" s="22"/>
      <c r="E295" s="22"/>
      <c r="F295" s="51" t="str">
        <f aca="false">IF(OR($A295="",$E295=""),"",IFERROR(INDEX($J$22:$J$52,MATCH($A295,$I$22:$I$52,1)),""))</f>
        <v/>
      </c>
      <c r="G295" s="52" t="str">
        <f aca="false">IF(AND(ISNUMBER($F295),ISNUMBER($E295)),ROUND($E295*$F295,2),"")</f>
        <v/>
      </c>
    </row>
    <row r="296" customFormat="false" ht="15" hidden="false" customHeight="false" outlineLevel="0" collapsed="false">
      <c r="A296" s="42"/>
      <c r="B296" s="22"/>
      <c r="C296" s="22"/>
      <c r="D296" s="22"/>
      <c r="E296" s="22"/>
      <c r="F296" s="51" t="str">
        <f aca="false">IF(OR($A296="",$E296=""),"",IFERROR(INDEX($J$22:$J$52,MATCH($A296,$I$22:$I$52,1)),""))</f>
        <v/>
      </c>
      <c r="G296" s="52" t="str">
        <f aca="false">IF(AND(ISNUMBER($F296),ISNUMBER($E296)),ROUND($E296*$F296,2),"")</f>
        <v/>
      </c>
    </row>
    <row r="297" customFormat="false" ht="15" hidden="false" customHeight="false" outlineLevel="0" collapsed="false">
      <c r="A297" s="42"/>
      <c r="B297" s="22"/>
      <c r="C297" s="22"/>
      <c r="D297" s="22"/>
      <c r="E297" s="22"/>
      <c r="F297" s="51" t="str">
        <f aca="false">IF(OR($A297="",$E297=""),"",IFERROR(INDEX($J$22:$J$52,MATCH($A297,$I$22:$I$52,1)),""))</f>
        <v/>
      </c>
      <c r="G297" s="52" t="str">
        <f aca="false">IF(AND(ISNUMBER($F297),ISNUMBER($E297)),ROUND($E297*$F297,2),"")</f>
        <v/>
      </c>
    </row>
    <row r="298" customFormat="false" ht="15" hidden="false" customHeight="false" outlineLevel="0" collapsed="false">
      <c r="A298" s="42"/>
      <c r="B298" s="22"/>
      <c r="C298" s="22"/>
      <c r="D298" s="22"/>
      <c r="E298" s="22"/>
      <c r="F298" s="51" t="str">
        <f aca="false">IF(OR($A298="",$E298=""),"",IFERROR(INDEX($J$22:$J$52,MATCH($A298,$I$22:$I$52,1)),""))</f>
        <v/>
      </c>
      <c r="G298" s="52" t="str">
        <f aca="false">IF(AND(ISNUMBER($F298),ISNUMBER($E298)),ROUND($E298*$F298,2),"")</f>
        <v/>
      </c>
    </row>
    <row r="299" customFormat="false" ht="15" hidden="false" customHeight="false" outlineLevel="0" collapsed="false">
      <c r="A299" s="42"/>
      <c r="B299" s="22"/>
      <c r="C299" s="22"/>
      <c r="D299" s="22"/>
      <c r="E299" s="22"/>
      <c r="F299" s="51" t="str">
        <f aca="false">IF(OR($A299="",$E299=""),"",IFERROR(INDEX($J$22:$J$52,MATCH($A299,$I$22:$I$52,1)),""))</f>
        <v/>
      </c>
      <c r="G299" s="52" t="str">
        <f aca="false">IF(AND(ISNUMBER($F299),ISNUMBER($E299)),ROUND($E299*$F299,2),"")</f>
        <v/>
      </c>
    </row>
    <row r="300" customFormat="false" ht="15" hidden="false" customHeight="false" outlineLevel="0" collapsed="false">
      <c r="A300" s="42"/>
      <c r="B300" s="22"/>
      <c r="C300" s="22"/>
      <c r="D300" s="22"/>
      <c r="E300" s="22"/>
      <c r="F300" s="51" t="str">
        <f aca="false">IF(OR($A300="",$E300=""),"",IFERROR(INDEX($J$22:$J$52,MATCH($A300,$I$22:$I$52,1)),""))</f>
        <v/>
      </c>
      <c r="G300" s="52" t="str">
        <f aca="false">IF(AND(ISNUMBER($F300),ISNUMBER($E300)),ROUND($E300*$F300,2),"")</f>
        <v/>
      </c>
    </row>
    <row r="301" customFormat="false" ht="15" hidden="false" customHeight="false" outlineLevel="0" collapsed="false">
      <c r="A301" s="42"/>
      <c r="B301" s="22"/>
      <c r="C301" s="22"/>
      <c r="D301" s="22"/>
      <c r="E301" s="22"/>
      <c r="F301" s="51" t="str">
        <f aca="false">IF(OR($A301="",$E301=""),"",IFERROR(INDEX($J$22:$J$52,MATCH($A301,$I$22:$I$52,1)),""))</f>
        <v/>
      </c>
      <c r="G301" s="52" t="str">
        <f aca="false">IF(AND(ISNUMBER($F301),ISNUMBER($E301)),ROUND($E301*$F301,2),"")</f>
        <v/>
      </c>
    </row>
    <row r="302" customFormat="false" ht="15" hidden="false" customHeight="false" outlineLevel="0" collapsed="false">
      <c r="A302" s="42"/>
      <c r="B302" s="22"/>
      <c r="C302" s="22"/>
      <c r="D302" s="22"/>
      <c r="E302" s="22"/>
      <c r="F302" s="51" t="str">
        <f aca="false">IF(OR($A302="",$E302=""),"",IFERROR(INDEX($J$22:$J$52,MATCH($A302,$I$22:$I$52,1)),""))</f>
        <v/>
      </c>
      <c r="G302" s="52" t="str">
        <f aca="false">IF(AND(ISNUMBER($F302),ISNUMBER($E302)),ROUND($E302*$F302,2),"")</f>
        <v/>
      </c>
    </row>
    <row r="303" customFormat="false" ht="15" hidden="false" customHeight="false" outlineLevel="0" collapsed="false">
      <c r="A303" s="42"/>
      <c r="B303" s="22"/>
      <c r="C303" s="22"/>
      <c r="D303" s="22"/>
      <c r="E303" s="22"/>
      <c r="F303" s="51" t="str">
        <f aca="false">IF(OR($A303="",$E303=""),"",IFERROR(INDEX($J$22:$J$52,MATCH($A303,$I$22:$I$52,1)),""))</f>
        <v/>
      </c>
      <c r="G303" s="52" t="str">
        <f aca="false">IF(AND(ISNUMBER($F303),ISNUMBER($E303)),ROUND($E303*$F303,2),"")</f>
        <v/>
      </c>
    </row>
    <row r="304" customFormat="false" ht="15" hidden="false" customHeight="false" outlineLevel="0" collapsed="false">
      <c r="A304" s="42"/>
      <c r="B304" s="22"/>
      <c r="C304" s="22"/>
      <c r="D304" s="22"/>
      <c r="E304" s="22"/>
      <c r="F304" s="51" t="str">
        <f aca="false">IF(OR($A304="",$E304=""),"",IFERROR(INDEX($J$22:$J$52,MATCH($A304,$I$22:$I$52,1)),""))</f>
        <v/>
      </c>
      <c r="G304" s="52" t="str">
        <f aca="false">IF(AND(ISNUMBER($F304),ISNUMBER($E304)),ROUND($E304*$F304,2),"")</f>
        <v/>
      </c>
    </row>
    <row r="305" customFormat="false" ht="15" hidden="false" customHeight="false" outlineLevel="0" collapsed="false">
      <c r="A305" s="42"/>
      <c r="B305" s="22"/>
      <c r="C305" s="22"/>
      <c r="D305" s="22"/>
      <c r="E305" s="22"/>
      <c r="F305" s="51" t="str">
        <f aca="false">IF(OR($A305="",$E305=""),"",IFERROR(INDEX($J$22:$J$52,MATCH($A305,$I$22:$I$52,1)),""))</f>
        <v/>
      </c>
      <c r="G305" s="52" t="str">
        <f aca="false">IF(AND(ISNUMBER($F305),ISNUMBER($E305)),ROUND($E305*$F305,2),"")</f>
        <v/>
      </c>
    </row>
    <row r="306" customFormat="false" ht="15" hidden="false" customHeight="false" outlineLevel="0" collapsed="false">
      <c r="A306" s="42"/>
      <c r="B306" s="22"/>
      <c r="C306" s="22"/>
      <c r="D306" s="22"/>
      <c r="E306" s="22"/>
      <c r="F306" s="51" t="str">
        <f aca="false">IF(OR($A306="",$E306=""),"",IFERROR(INDEX($J$22:$J$52,MATCH($A306,$I$22:$I$52,1)),""))</f>
        <v/>
      </c>
      <c r="G306" s="52" t="str">
        <f aca="false">IF(AND(ISNUMBER($F306),ISNUMBER($E306)),ROUND($E306*$F306,2),"")</f>
        <v/>
      </c>
    </row>
    <row r="307" customFormat="false" ht="15" hidden="false" customHeight="false" outlineLevel="0" collapsed="false">
      <c r="A307" s="42"/>
      <c r="B307" s="22"/>
      <c r="C307" s="22"/>
      <c r="D307" s="22"/>
      <c r="E307" s="22"/>
      <c r="F307" s="51" t="str">
        <f aca="false">IF(OR($A307="",$E307=""),"",IFERROR(INDEX($J$22:$J$52,MATCH($A307,$I$22:$I$52,1)),""))</f>
        <v/>
      </c>
      <c r="G307" s="52" t="str">
        <f aca="false">IF(AND(ISNUMBER($F307),ISNUMBER($E307)),ROUND($E307*$F307,2),"")</f>
        <v/>
      </c>
    </row>
    <row r="308" customFormat="false" ht="15" hidden="false" customHeight="false" outlineLevel="0" collapsed="false">
      <c r="A308" s="42"/>
      <c r="B308" s="22"/>
      <c r="C308" s="22"/>
      <c r="D308" s="22"/>
      <c r="E308" s="22"/>
      <c r="F308" s="51" t="str">
        <f aca="false">IF(OR($A308="",$E308=""),"",IFERROR(INDEX($J$22:$J$52,MATCH($A308,$I$22:$I$52,1)),""))</f>
        <v/>
      </c>
      <c r="G308" s="52" t="str">
        <f aca="false">IF(AND(ISNUMBER($F308),ISNUMBER($E308)),ROUND($E308*$F308,2),"")</f>
        <v/>
      </c>
    </row>
    <row r="309" customFormat="false" ht="15" hidden="false" customHeight="false" outlineLevel="0" collapsed="false">
      <c r="A309" s="42"/>
      <c r="B309" s="22"/>
      <c r="C309" s="22"/>
      <c r="D309" s="22"/>
      <c r="E309" s="22"/>
      <c r="F309" s="51" t="str">
        <f aca="false">IF(OR($A309="",$E309=""),"",IFERROR(INDEX($J$22:$J$52,MATCH($A309,$I$22:$I$52,1)),""))</f>
        <v/>
      </c>
      <c r="G309" s="52" t="str">
        <f aca="false">IF(AND(ISNUMBER($F309),ISNUMBER($E309)),ROUND($E309*$F309,2),"")</f>
        <v/>
      </c>
    </row>
    <row r="310" customFormat="false" ht="15" hidden="false" customHeight="false" outlineLevel="0" collapsed="false">
      <c r="A310" s="42"/>
      <c r="B310" s="22"/>
      <c r="C310" s="22"/>
      <c r="D310" s="22"/>
      <c r="E310" s="22"/>
      <c r="F310" s="51" t="str">
        <f aca="false">IF(OR($A310="",$E310=""),"",IFERROR(INDEX($J$22:$J$52,MATCH($A310,$I$22:$I$52,1)),""))</f>
        <v/>
      </c>
      <c r="G310" s="52" t="str">
        <f aca="false">IF(AND(ISNUMBER($F310),ISNUMBER($E310)),ROUND($E310*$F310,2),"")</f>
        <v/>
      </c>
    </row>
    <row r="311" customFormat="false" ht="15" hidden="false" customHeight="false" outlineLevel="0" collapsed="false">
      <c r="A311" s="42"/>
      <c r="B311" s="22"/>
      <c r="C311" s="22"/>
      <c r="D311" s="22"/>
      <c r="E311" s="22"/>
      <c r="F311" s="51" t="str">
        <f aca="false">IF(OR($A311="",$E311=""),"",IFERROR(INDEX($J$22:$J$52,MATCH($A311,$I$22:$I$52,1)),""))</f>
        <v/>
      </c>
      <c r="G311" s="52" t="str">
        <f aca="false">IF(AND(ISNUMBER($F311),ISNUMBER($E311)),ROUND($E311*$F311,2),"")</f>
        <v/>
      </c>
    </row>
    <row r="312" customFormat="false" ht="15" hidden="false" customHeight="false" outlineLevel="0" collapsed="false">
      <c r="A312" s="42"/>
      <c r="B312" s="22"/>
      <c r="C312" s="22"/>
      <c r="D312" s="22"/>
      <c r="E312" s="22"/>
      <c r="F312" s="51" t="str">
        <f aca="false">IF(OR($A312="",$E312=""),"",IFERROR(INDEX($J$22:$J$52,MATCH($A312,$I$22:$I$52,1)),""))</f>
        <v/>
      </c>
      <c r="G312" s="52" t="str">
        <f aca="false">IF(AND(ISNUMBER($F312),ISNUMBER($E312)),ROUND($E312*$F312,2),"")</f>
        <v/>
      </c>
    </row>
    <row r="313" customFormat="false" ht="15" hidden="false" customHeight="false" outlineLevel="0" collapsed="false">
      <c r="A313" s="42"/>
      <c r="B313" s="22"/>
      <c r="C313" s="22"/>
      <c r="D313" s="22"/>
      <c r="E313" s="22"/>
      <c r="F313" s="51" t="str">
        <f aca="false">IF(OR($A313="",$E313=""),"",IFERROR(INDEX($J$22:$J$52,MATCH($A313,$I$22:$I$52,1)),""))</f>
        <v/>
      </c>
      <c r="G313" s="52" t="str">
        <f aca="false">IF(AND(ISNUMBER($F313),ISNUMBER($E313)),ROUND($E313*$F313,2),"")</f>
        <v/>
      </c>
    </row>
    <row r="314" customFormat="false" ht="15" hidden="false" customHeight="false" outlineLevel="0" collapsed="false">
      <c r="A314" s="42"/>
      <c r="B314" s="22"/>
      <c r="C314" s="22"/>
      <c r="D314" s="22"/>
      <c r="E314" s="22"/>
      <c r="F314" s="51" t="str">
        <f aca="false">IF(OR($A314="",$E314=""),"",IFERROR(INDEX($J$22:$J$52,MATCH($A314,$I$22:$I$52,1)),""))</f>
        <v/>
      </c>
      <c r="G314" s="52" t="str">
        <f aca="false">IF(AND(ISNUMBER($F314),ISNUMBER($E314)),ROUND($E314*$F314,2),"")</f>
        <v/>
      </c>
    </row>
    <row r="315" customFormat="false" ht="15" hidden="false" customHeight="false" outlineLevel="0" collapsed="false">
      <c r="A315" s="42"/>
      <c r="B315" s="22"/>
      <c r="C315" s="22"/>
      <c r="D315" s="22"/>
      <c r="E315" s="22"/>
      <c r="F315" s="51" t="str">
        <f aca="false">IF(OR($A315="",$E315=""),"",IFERROR(INDEX($J$22:$J$52,MATCH($A315,$I$22:$I$52,1)),""))</f>
        <v/>
      </c>
      <c r="G315" s="52" t="str">
        <f aca="false">IF(AND(ISNUMBER($F315),ISNUMBER($E315)),ROUND($E315*$F315,2),"")</f>
        <v/>
      </c>
    </row>
    <row r="316" customFormat="false" ht="15" hidden="false" customHeight="false" outlineLevel="0" collapsed="false">
      <c r="A316" s="42"/>
      <c r="B316" s="22"/>
      <c r="C316" s="22"/>
      <c r="D316" s="22"/>
      <c r="E316" s="22"/>
      <c r="F316" s="51" t="str">
        <f aca="false">IF(OR($A316="",$E316=""),"",IFERROR(INDEX($J$22:$J$52,MATCH($A316,$I$22:$I$52,1)),""))</f>
        <v/>
      </c>
      <c r="G316" s="52" t="str">
        <f aca="false">IF(AND(ISNUMBER($F316),ISNUMBER($E316)),ROUND($E316*$F316,2),"")</f>
        <v/>
      </c>
    </row>
    <row r="317" customFormat="false" ht="15" hidden="false" customHeight="false" outlineLevel="0" collapsed="false">
      <c r="A317" s="42"/>
      <c r="B317" s="22"/>
      <c r="C317" s="22"/>
      <c r="D317" s="22"/>
      <c r="E317" s="22"/>
      <c r="F317" s="51" t="str">
        <f aca="false">IF(OR($A317="",$E317=""),"",IFERROR(INDEX($J$22:$J$52,MATCH($A317,$I$22:$I$52,1)),""))</f>
        <v/>
      </c>
      <c r="G317" s="52" t="str">
        <f aca="false">IF(AND(ISNUMBER($F317),ISNUMBER($E317)),ROUND($E317*$F317,2),"")</f>
        <v/>
      </c>
    </row>
    <row r="318" customFormat="false" ht="15" hidden="false" customHeight="false" outlineLevel="0" collapsed="false">
      <c r="A318" s="42"/>
      <c r="B318" s="22"/>
      <c r="C318" s="22"/>
      <c r="D318" s="22"/>
      <c r="E318" s="22"/>
      <c r="F318" s="51" t="str">
        <f aca="false">IF(OR($A318="",$E318=""),"",IFERROR(INDEX($J$22:$J$52,MATCH($A318,$I$22:$I$52,1)),""))</f>
        <v/>
      </c>
      <c r="G318" s="52" t="str">
        <f aca="false">IF(AND(ISNUMBER($F318),ISNUMBER($E318)),ROUND($E318*$F318,2),"")</f>
        <v/>
      </c>
    </row>
    <row r="319" customFormat="false" ht="15" hidden="false" customHeight="false" outlineLevel="0" collapsed="false">
      <c r="A319" s="42"/>
      <c r="B319" s="22"/>
      <c r="C319" s="22"/>
      <c r="D319" s="22"/>
      <c r="E319" s="22"/>
      <c r="F319" s="51" t="str">
        <f aca="false">IF(OR($A319="",$E319=""),"",IFERROR(INDEX($J$22:$J$52,MATCH($A319,$I$22:$I$52,1)),""))</f>
        <v/>
      </c>
      <c r="G319" s="52" t="str">
        <f aca="false">IF(AND(ISNUMBER($F319),ISNUMBER($E319)),ROUND($E319*$F319,2),"")</f>
        <v/>
      </c>
    </row>
    <row r="320" customFormat="false" ht="15" hidden="false" customHeight="false" outlineLevel="0" collapsed="false">
      <c r="A320" s="42"/>
      <c r="B320" s="22"/>
      <c r="C320" s="22"/>
      <c r="D320" s="22"/>
      <c r="E320" s="22"/>
      <c r="F320" s="51" t="str">
        <f aca="false">IF(OR($A320="",$E320=""),"",IFERROR(INDEX($J$22:$J$52,MATCH($A320,$I$22:$I$52,1)),""))</f>
        <v/>
      </c>
      <c r="G320" s="52" t="str">
        <f aca="false">IF(AND(ISNUMBER($F320),ISNUMBER($E320)),ROUND($E320*$F320,2),"")</f>
        <v/>
      </c>
    </row>
    <row r="321" customFormat="false" ht="15" hidden="false" customHeight="false" outlineLevel="0" collapsed="false">
      <c r="A321" s="42"/>
      <c r="B321" s="22"/>
      <c r="C321" s="22"/>
      <c r="D321" s="22"/>
      <c r="E321" s="22"/>
      <c r="F321" s="51" t="str">
        <f aca="false">IF(OR($A321="",$E321=""),"",IFERROR(INDEX($J$22:$J$52,MATCH($A321,$I$22:$I$52,1)),""))</f>
        <v/>
      </c>
      <c r="G321" s="52" t="str">
        <f aca="false">IF(AND(ISNUMBER($F321),ISNUMBER($E321)),ROUND($E321*$F321,2),"")</f>
        <v/>
      </c>
    </row>
    <row r="322" customFormat="false" ht="15" hidden="false" customHeight="false" outlineLevel="0" collapsed="false">
      <c r="A322" s="42"/>
      <c r="B322" s="22"/>
      <c r="C322" s="22"/>
      <c r="D322" s="22"/>
      <c r="E322" s="22"/>
      <c r="F322" s="51" t="str">
        <f aca="false">IF(OR($A322="",$E322=""),"",IFERROR(INDEX($J$22:$J$52,MATCH($A322,$I$22:$I$52,1)),""))</f>
        <v/>
      </c>
      <c r="G322" s="52" t="str">
        <f aca="false">IF(AND(ISNUMBER($F322),ISNUMBER($E322)),ROUND($E322*$F322,2),"")</f>
        <v/>
      </c>
    </row>
    <row r="323" customFormat="false" ht="15" hidden="false" customHeight="false" outlineLevel="0" collapsed="false">
      <c r="A323" s="42"/>
      <c r="B323" s="22"/>
      <c r="C323" s="22"/>
      <c r="D323" s="22"/>
      <c r="E323" s="22"/>
      <c r="F323" s="51" t="str">
        <f aca="false">IF(OR($A323="",$E323=""),"",IFERROR(INDEX($J$22:$J$52,MATCH($A323,$I$22:$I$52,1)),""))</f>
        <v/>
      </c>
      <c r="G323" s="52" t="str">
        <f aca="false">IF(AND(ISNUMBER($F323),ISNUMBER($E323)),ROUND($E323*$F323,2),"")</f>
        <v/>
      </c>
    </row>
    <row r="324" customFormat="false" ht="15" hidden="false" customHeight="false" outlineLevel="0" collapsed="false">
      <c r="A324" s="42"/>
      <c r="B324" s="22"/>
      <c r="C324" s="22"/>
      <c r="D324" s="22"/>
      <c r="E324" s="22"/>
      <c r="F324" s="51" t="str">
        <f aca="false">IF(OR($A324="",$E324=""),"",IFERROR(INDEX($J$22:$J$52,MATCH($A324,$I$22:$I$52,1)),""))</f>
        <v/>
      </c>
      <c r="G324" s="52" t="str">
        <f aca="false">IF(AND(ISNUMBER($F324),ISNUMBER($E324)),ROUND($E324*$F324,2),"")</f>
        <v/>
      </c>
    </row>
    <row r="325" customFormat="false" ht="15" hidden="false" customHeight="false" outlineLevel="0" collapsed="false">
      <c r="A325" s="42"/>
      <c r="B325" s="22"/>
      <c r="C325" s="22"/>
      <c r="D325" s="22"/>
      <c r="E325" s="22"/>
      <c r="F325" s="51" t="str">
        <f aca="false">IF(OR($A325="",$E325=""),"",IFERROR(INDEX($J$22:$J$52,MATCH($A325,$I$22:$I$52,1)),""))</f>
        <v/>
      </c>
      <c r="G325" s="52" t="str">
        <f aca="false">IF(AND(ISNUMBER($F325),ISNUMBER($E325)),ROUND($E325*$F325,2),"")</f>
        <v/>
      </c>
    </row>
    <row r="326" customFormat="false" ht="15" hidden="false" customHeight="false" outlineLevel="0" collapsed="false">
      <c r="A326" s="42"/>
      <c r="B326" s="22"/>
      <c r="C326" s="22"/>
      <c r="D326" s="22"/>
      <c r="E326" s="22"/>
      <c r="F326" s="51" t="str">
        <f aca="false">IF(OR($A326="",$E326=""),"",IFERROR(INDEX($J$22:$J$52,MATCH($A326,$I$22:$I$52,1)),""))</f>
        <v/>
      </c>
      <c r="G326" s="52" t="str">
        <f aca="false">IF(AND(ISNUMBER($F326),ISNUMBER($E326)),ROUND($E326*$F326,2),"")</f>
        <v/>
      </c>
    </row>
    <row r="327" customFormat="false" ht="15" hidden="false" customHeight="false" outlineLevel="0" collapsed="false">
      <c r="A327" s="42"/>
      <c r="B327" s="22"/>
      <c r="C327" s="22"/>
      <c r="D327" s="22"/>
      <c r="E327" s="22"/>
      <c r="F327" s="51" t="str">
        <f aca="false">IF(OR($A327="",$E327=""),"",IFERROR(INDEX($J$22:$J$52,MATCH($A327,$I$22:$I$52,1)),""))</f>
        <v/>
      </c>
      <c r="G327" s="52" t="str">
        <f aca="false">IF(AND(ISNUMBER($F327),ISNUMBER($E327)),ROUND($E327*$F327,2),"")</f>
        <v/>
      </c>
    </row>
    <row r="328" customFormat="false" ht="15" hidden="false" customHeight="false" outlineLevel="0" collapsed="false">
      <c r="A328" s="42"/>
      <c r="B328" s="22"/>
      <c r="C328" s="22"/>
      <c r="D328" s="22"/>
      <c r="E328" s="22"/>
      <c r="F328" s="51" t="str">
        <f aca="false">IF(OR($A328="",$E328=""),"",IFERROR(INDEX($J$22:$J$52,MATCH($A328,$I$22:$I$52,1)),""))</f>
        <v/>
      </c>
      <c r="G328" s="52" t="str">
        <f aca="false">IF(AND(ISNUMBER($F328),ISNUMBER($E328)),ROUND($E328*$F328,2),"")</f>
        <v/>
      </c>
    </row>
    <row r="329" customFormat="false" ht="15" hidden="false" customHeight="false" outlineLevel="0" collapsed="false">
      <c r="A329" s="42"/>
      <c r="B329" s="22"/>
      <c r="C329" s="22"/>
      <c r="D329" s="22"/>
      <c r="E329" s="22"/>
      <c r="F329" s="51" t="str">
        <f aca="false">IF(OR($A329="",$E329=""),"",IFERROR(INDEX($J$22:$J$52,MATCH($A329,$I$22:$I$52,1)),""))</f>
        <v/>
      </c>
      <c r="G329" s="52" t="str">
        <f aca="false">IF(AND(ISNUMBER($F329),ISNUMBER($E329)),ROUND($E329*$F329,2),"")</f>
        <v/>
      </c>
    </row>
    <row r="330" customFormat="false" ht="15" hidden="false" customHeight="false" outlineLevel="0" collapsed="false">
      <c r="A330" s="42"/>
      <c r="B330" s="22"/>
      <c r="C330" s="22"/>
      <c r="D330" s="22"/>
      <c r="E330" s="22"/>
      <c r="F330" s="51" t="str">
        <f aca="false">IF(OR($A330="",$E330=""),"",IFERROR(INDEX($J$22:$J$52,MATCH($A330,$I$22:$I$52,1)),""))</f>
        <v/>
      </c>
      <c r="G330" s="52" t="str">
        <f aca="false">IF(AND(ISNUMBER($F330),ISNUMBER($E330)),ROUND($E330*$F330,2),"")</f>
        <v/>
      </c>
    </row>
    <row r="331" customFormat="false" ht="15" hidden="false" customHeight="false" outlineLevel="0" collapsed="false">
      <c r="A331" s="42"/>
      <c r="B331" s="22"/>
      <c r="C331" s="22"/>
      <c r="D331" s="22"/>
      <c r="E331" s="22"/>
      <c r="F331" s="51" t="str">
        <f aca="false">IF(OR($A331="",$E331=""),"",IFERROR(INDEX($J$22:$J$52,MATCH($A331,$I$22:$I$52,1)),""))</f>
        <v/>
      </c>
      <c r="G331" s="52" t="str">
        <f aca="false">IF(AND(ISNUMBER($F331),ISNUMBER($E331)),ROUND($E331*$F331,2),"")</f>
        <v/>
      </c>
    </row>
    <row r="332" customFormat="false" ht="15" hidden="false" customHeight="false" outlineLevel="0" collapsed="false">
      <c r="A332" s="42"/>
      <c r="B332" s="22"/>
      <c r="C332" s="22"/>
      <c r="D332" s="22"/>
      <c r="E332" s="22"/>
      <c r="F332" s="51" t="str">
        <f aca="false">IF(OR($A332="",$E332=""),"",IFERROR(INDEX($J$22:$J$52,MATCH($A332,$I$22:$I$52,1)),""))</f>
        <v/>
      </c>
      <c r="G332" s="52" t="str">
        <f aca="false">IF(AND(ISNUMBER($F332),ISNUMBER($E332)),ROUND($E332*$F332,2),"")</f>
        <v/>
      </c>
    </row>
    <row r="333" customFormat="false" ht="15" hidden="false" customHeight="false" outlineLevel="0" collapsed="false">
      <c r="A333" s="42"/>
      <c r="B333" s="22"/>
      <c r="C333" s="22"/>
      <c r="D333" s="22"/>
      <c r="E333" s="22"/>
      <c r="F333" s="51" t="str">
        <f aca="false">IF(OR($A333="",$E333=""),"",IFERROR(INDEX($J$22:$J$52,MATCH($A333,$I$22:$I$52,1)),""))</f>
        <v/>
      </c>
      <c r="G333" s="52" t="str">
        <f aca="false">IF(AND(ISNUMBER($F333),ISNUMBER($E333)),ROUND($E333*$F333,2),"")</f>
        <v/>
      </c>
    </row>
    <row r="334" customFormat="false" ht="15" hidden="false" customHeight="false" outlineLevel="0" collapsed="false">
      <c r="A334" s="42"/>
      <c r="B334" s="22"/>
      <c r="C334" s="22"/>
      <c r="D334" s="22"/>
      <c r="E334" s="22"/>
      <c r="F334" s="51" t="str">
        <f aca="false">IF(OR($A334="",$E334=""),"",IFERROR(INDEX($J$22:$J$52,MATCH($A334,$I$22:$I$52,1)),""))</f>
        <v/>
      </c>
      <c r="G334" s="52" t="str">
        <f aca="false">IF(AND(ISNUMBER($F334),ISNUMBER($E334)),ROUND($E334*$F334,2),"")</f>
        <v/>
      </c>
    </row>
    <row r="335" customFormat="false" ht="15" hidden="false" customHeight="false" outlineLevel="0" collapsed="false">
      <c r="A335" s="42"/>
      <c r="B335" s="22"/>
      <c r="C335" s="22"/>
      <c r="D335" s="22"/>
      <c r="E335" s="22"/>
      <c r="F335" s="51" t="str">
        <f aca="false">IF(OR($A335="",$E335=""),"",IFERROR(INDEX($J$22:$J$52,MATCH($A335,$I$22:$I$52,1)),""))</f>
        <v/>
      </c>
      <c r="G335" s="52" t="str">
        <f aca="false">IF(AND(ISNUMBER($F335),ISNUMBER($E335)),ROUND($E335*$F335,2),"")</f>
        <v/>
      </c>
    </row>
    <row r="336" customFormat="false" ht="15" hidden="false" customHeight="false" outlineLevel="0" collapsed="false">
      <c r="A336" s="42"/>
      <c r="B336" s="22"/>
      <c r="C336" s="22"/>
      <c r="D336" s="22"/>
      <c r="E336" s="22"/>
      <c r="F336" s="51" t="str">
        <f aca="false">IF(OR($A336="",$E336=""),"",IFERROR(INDEX($J$22:$J$52,MATCH($A336,$I$22:$I$52,1)),""))</f>
        <v/>
      </c>
      <c r="G336" s="52" t="str">
        <f aca="false">IF(AND(ISNUMBER($F336),ISNUMBER($E336)),ROUND($E336*$F336,2),"")</f>
        <v/>
      </c>
    </row>
    <row r="337" customFormat="false" ht="15" hidden="false" customHeight="false" outlineLevel="0" collapsed="false">
      <c r="A337" s="42"/>
      <c r="B337" s="22"/>
      <c r="C337" s="22"/>
      <c r="D337" s="22"/>
      <c r="E337" s="22"/>
      <c r="F337" s="51" t="str">
        <f aca="false">IF(OR($A337="",$E337=""),"",IFERROR(INDEX($J$22:$J$52,MATCH($A337,$I$22:$I$52,1)),""))</f>
        <v/>
      </c>
      <c r="G337" s="52" t="str">
        <f aca="false">IF(AND(ISNUMBER($F337),ISNUMBER($E337)),ROUND($E337*$F337,2),"")</f>
        <v/>
      </c>
    </row>
    <row r="338" customFormat="false" ht="15" hidden="false" customHeight="false" outlineLevel="0" collapsed="false">
      <c r="A338" s="42"/>
      <c r="B338" s="22"/>
      <c r="C338" s="22"/>
      <c r="D338" s="22"/>
      <c r="E338" s="22"/>
      <c r="F338" s="51" t="str">
        <f aca="false">IF(OR($A338="",$E338=""),"",IFERROR(INDEX($J$22:$J$52,MATCH($A338,$I$22:$I$52,1)),""))</f>
        <v/>
      </c>
      <c r="G338" s="52" t="str">
        <f aca="false">IF(AND(ISNUMBER($F338),ISNUMBER($E338)),ROUND($E338*$F338,2),"")</f>
        <v/>
      </c>
    </row>
    <row r="339" customFormat="false" ht="15" hidden="false" customHeight="false" outlineLevel="0" collapsed="false">
      <c r="A339" s="42"/>
      <c r="B339" s="22"/>
      <c r="C339" s="22"/>
      <c r="D339" s="22"/>
      <c r="E339" s="22"/>
      <c r="F339" s="51" t="str">
        <f aca="false">IF(OR($A339="",$E339=""),"",IFERROR(INDEX($J$22:$J$52,MATCH($A339,$I$22:$I$52,1)),""))</f>
        <v/>
      </c>
      <c r="G339" s="52" t="str">
        <f aca="false">IF(AND(ISNUMBER($F339),ISNUMBER($E339)),ROUND($E339*$F339,2),"")</f>
        <v/>
      </c>
    </row>
    <row r="340" customFormat="false" ht="15" hidden="false" customHeight="false" outlineLevel="0" collapsed="false">
      <c r="A340" s="42"/>
      <c r="B340" s="22"/>
      <c r="C340" s="22"/>
      <c r="D340" s="22"/>
      <c r="E340" s="22"/>
      <c r="F340" s="51" t="str">
        <f aca="false">IF(OR($A340="",$E340=""),"",IFERROR(INDEX($J$22:$J$52,MATCH($A340,$I$22:$I$52,1)),""))</f>
        <v/>
      </c>
      <c r="G340" s="52" t="str">
        <f aca="false">IF(AND(ISNUMBER($F340),ISNUMBER($E340)),ROUND($E340*$F340,2),"")</f>
        <v/>
      </c>
    </row>
    <row r="341" customFormat="false" ht="15" hidden="false" customHeight="false" outlineLevel="0" collapsed="false">
      <c r="A341" s="42"/>
      <c r="B341" s="22"/>
      <c r="C341" s="22"/>
      <c r="D341" s="22"/>
      <c r="E341" s="22"/>
      <c r="F341" s="51" t="str">
        <f aca="false">IF(OR($A341="",$E341=""),"",IFERROR(INDEX($J$22:$J$52,MATCH($A341,$I$22:$I$52,1)),""))</f>
        <v/>
      </c>
      <c r="G341" s="52" t="str">
        <f aca="false">IF(AND(ISNUMBER($F341),ISNUMBER($E341)),ROUND($E341*$F341,2),"")</f>
        <v/>
      </c>
    </row>
    <row r="342" customFormat="false" ht="15" hidden="false" customHeight="false" outlineLevel="0" collapsed="false">
      <c r="A342" s="42"/>
      <c r="B342" s="22"/>
      <c r="C342" s="22"/>
      <c r="D342" s="22"/>
      <c r="E342" s="22"/>
      <c r="F342" s="51" t="str">
        <f aca="false">IF(OR($A342="",$E342=""),"",IFERROR(INDEX($J$22:$J$52,MATCH($A342,$I$22:$I$52,1)),""))</f>
        <v/>
      </c>
      <c r="G342" s="52" t="str">
        <f aca="false">IF(AND(ISNUMBER($F342),ISNUMBER($E342)),ROUND($E342*$F342,2),"")</f>
        <v/>
      </c>
    </row>
    <row r="343" customFormat="false" ht="15" hidden="false" customHeight="false" outlineLevel="0" collapsed="false">
      <c r="A343" s="42"/>
      <c r="B343" s="22"/>
      <c r="C343" s="22"/>
      <c r="D343" s="22"/>
      <c r="E343" s="22"/>
      <c r="F343" s="51" t="str">
        <f aca="false">IF(OR($A343="",$E343=""),"",IFERROR(INDEX($J$22:$J$52,MATCH($A343,$I$22:$I$52,1)),""))</f>
        <v/>
      </c>
      <c r="G343" s="52" t="str">
        <f aca="false">IF(AND(ISNUMBER($F343),ISNUMBER($E343)),ROUND($E343*$F343,2),"")</f>
        <v/>
      </c>
    </row>
    <row r="344" customFormat="false" ht="15" hidden="false" customHeight="false" outlineLevel="0" collapsed="false">
      <c r="A344" s="42"/>
      <c r="B344" s="22"/>
      <c r="C344" s="22"/>
      <c r="D344" s="22"/>
      <c r="E344" s="22"/>
      <c r="F344" s="51" t="str">
        <f aca="false">IF(OR($A344="",$E344=""),"",IFERROR(INDEX($J$22:$J$52,MATCH($A344,$I$22:$I$52,1)),""))</f>
        <v/>
      </c>
      <c r="G344" s="52" t="str">
        <f aca="false">IF(AND(ISNUMBER($F344),ISNUMBER($E344)),ROUND($E344*$F344,2),"")</f>
        <v/>
      </c>
    </row>
    <row r="345" customFormat="false" ht="15" hidden="false" customHeight="false" outlineLevel="0" collapsed="false">
      <c r="A345" s="42"/>
      <c r="B345" s="22"/>
      <c r="C345" s="22"/>
      <c r="D345" s="22"/>
      <c r="E345" s="22"/>
      <c r="F345" s="51" t="str">
        <f aca="false">IF(OR($A345="",$E345=""),"",IFERROR(INDEX($J$22:$J$52,MATCH($A345,$I$22:$I$52,1)),""))</f>
        <v/>
      </c>
      <c r="G345" s="52" t="str">
        <f aca="false">IF(AND(ISNUMBER($F345),ISNUMBER($E345)),ROUND($E345*$F345,2),"")</f>
        <v/>
      </c>
    </row>
    <row r="346" customFormat="false" ht="15" hidden="false" customHeight="false" outlineLevel="0" collapsed="false">
      <c r="A346" s="42"/>
      <c r="B346" s="22"/>
      <c r="C346" s="22"/>
      <c r="D346" s="22"/>
      <c r="E346" s="22"/>
      <c r="F346" s="51" t="str">
        <f aca="false">IF(OR($A346="",$E346=""),"",IFERROR(INDEX($J$22:$J$52,MATCH($A346,$I$22:$I$52,1)),""))</f>
        <v/>
      </c>
      <c r="G346" s="52" t="str">
        <f aca="false">IF(AND(ISNUMBER($F346),ISNUMBER($E346)),ROUND($E346*$F346,2),"")</f>
        <v/>
      </c>
    </row>
    <row r="347" customFormat="false" ht="15" hidden="false" customHeight="false" outlineLevel="0" collapsed="false">
      <c r="A347" s="42"/>
      <c r="B347" s="22"/>
      <c r="C347" s="22"/>
      <c r="D347" s="22"/>
      <c r="E347" s="22"/>
      <c r="F347" s="51" t="str">
        <f aca="false">IF(OR($A347="",$E347=""),"",IFERROR(INDEX($J$22:$J$52,MATCH($A347,$I$22:$I$52,1)),""))</f>
        <v/>
      </c>
      <c r="G347" s="52" t="str">
        <f aca="false">IF(AND(ISNUMBER($F347),ISNUMBER($E347)),ROUND($E347*$F347,2),"")</f>
        <v/>
      </c>
    </row>
    <row r="348" customFormat="false" ht="15" hidden="false" customHeight="false" outlineLevel="0" collapsed="false">
      <c r="A348" s="42"/>
      <c r="B348" s="22"/>
      <c r="C348" s="22"/>
      <c r="D348" s="22"/>
      <c r="E348" s="22"/>
      <c r="F348" s="51" t="str">
        <f aca="false">IF(OR($A348="",$E348=""),"",IFERROR(INDEX($J$22:$J$52,MATCH($A348,$I$22:$I$52,1)),""))</f>
        <v/>
      </c>
      <c r="G348" s="52" t="str">
        <f aca="false">IF(AND(ISNUMBER($F348),ISNUMBER($E348)),ROUND($E348*$F348,2),"")</f>
        <v/>
      </c>
    </row>
    <row r="349" customFormat="false" ht="15" hidden="false" customHeight="false" outlineLevel="0" collapsed="false">
      <c r="A349" s="42"/>
      <c r="B349" s="22"/>
      <c r="C349" s="22"/>
      <c r="D349" s="22"/>
      <c r="E349" s="22"/>
      <c r="F349" s="51" t="str">
        <f aca="false">IF(OR($A349="",$E349=""),"",IFERROR(INDEX($J$22:$J$52,MATCH($A349,$I$22:$I$52,1)),""))</f>
        <v/>
      </c>
      <c r="G349" s="52" t="str">
        <f aca="false">IF(AND(ISNUMBER($F349),ISNUMBER($E349)),ROUND($E349*$F349,2),"")</f>
        <v/>
      </c>
    </row>
    <row r="350" customFormat="false" ht="15" hidden="false" customHeight="false" outlineLevel="0" collapsed="false">
      <c r="A350" s="42"/>
      <c r="B350" s="22"/>
      <c r="C350" s="22"/>
      <c r="D350" s="22"/>
      <c r="E350" s="22"/>
      <c r="F350" s="51" t="str">
        <f aca="false">IF(OR($A350="",$E350=""),"",IFERROR(INDEX($J$22:$J$52,MATCH($A350,$I$22:$I$52,1)),""))</f>
        <v/>
      </c>
      <c r="G350" s="52" t="str">
        <f aca="false">IF(AND(ISNUMBER($F350),ISNUMBER($E350)),ROUND($E350*$F350,2),"")</f>
        <v/>
      </c>
    </row>
    <row r="351" customFormat="false" ht="15" hidden="false" customHeight="false" outlineLevel="0" collapsed="false">
      <c r="A351" s="42"/>
      <c r="B351" s="22"/>
      <c r="C351" s="22"/>
      <c r="D351" s="22"/>
      <c r="E351" s="22"/>
      <c r="F351" s="51" t="str">
        <f aca="false">IF(OR($A351="",$E351=""),"",IFERROR(INDEX($J$22:$J$52,MATCH($A351,$I$22:$I$52,1)),""))</f>
        <v/>
      </c>
      <c r="G351" s="52" t="str">
        <f aca="false">IF(AND(ISNUMBER($F351),ISNUMBER($E351)),ROUND($E351*$F351,2),"")</f>
        <v/>
      </c>
    </row>
    <row r="352" customFormat="false" ht="15" hidden="false" customHeight="false" outlineLevel="0" collapsed="false">
      <c r="A352" s="42"/>
      <c r="B352" s="22"/>
      <c r="C352" s="22"/>
      <c r="D352" s="22"/>
      <c r="E352" s="22"/>
      <c r="F352" s="51" t="str">
        <f aca="false">IF(OR($A352="",$E352=""),"",IFERROR(INDEX($J$22:$J$52,MATCH($A352,$I$22:$I$52,1)),""))</f>
        <v/>
      </c>
      <c r="G352" s="52" t="str">
        <f aca="false">IF(AND(ISNUMBER($F352),ISNUMBER($E352)),ROUND($E352*$F352,2),"")</f>
        <v/>
      </c>
    </row>
    <row r="353" customFormat="false" ht="15" hidden="false" customHeight="false" outlineLevel="0" collapsed="false">
      <c r="A353" s="42"/>
      <c r="B353" s="22"/>
      <c r="C353" s="22"/>
      <c r="D353" s="22"/>
      <c r="E353" s="22"/>
      <c r="F353" s="51" t="str">
        <f aca="false">IF(OR($A353="",$E353=""),"",IFERROR(INDEX($J$22:$J$52,MATCH($A353,$I$22:$I$52,1)),""))</f>
        <v/>
      </c>
      <c r="G353" s="52" t="str">
        <f aca="false">IF(AND(ISNUMBER($F353),ISNUMBER($E353)),ROUND($E353*$F353,2),"")</f>
        <v/>
      </c>
    </row>
    <row r="354" customFormat="false" ht="15" hidden="false" customHeight="false" outlineLevel="0" collapsed="false">
      <c r="A354" s="42"/>
      <c r="B354" s="22"/>
      <c r="C354" s="22"/>
      <c r="D354" s="22"/>
      <c r="E354" s="22"/>
      <c r="F354" s="51" t="str">
        <f aca="false">IF(OR($A354="",$E354=""),"",IFERROR(INDEX($J$22:$J$52,MATCH($A354,$I$22:$I$52,1)),""))</f>
        <v/>
      </c>
      <c r="G354" s="52" t="str">
        <f aca="false">IF(AND(ISNUMBER($F354),ISNUMBER($E354)),ROUND($E354*$F354,2),"")</f>
        <v/>
      </c>
    </row>
    <row r="355" customFormat="false" ht="15" hidden="false" customHeight="false" outlineLevel="0" collapsed="false">
      <c r="A355" s="42"/>
      <c r="B355" s="22"/>
      <c r="C355" s="22"/>
      <c r="D355" s="22"/>
      <c r="E355" s="22"/>
      <c r="F355" s="51" t="str">
        <f aca="false">IF(OR($A355="",$E355=""),"",IFERROR(INDEX($J$22:$J$52,MATCH($A355,$I$22:$I$52,1)),""))</f>
        <v/>
      </c>
      <c r="G355" s="52" t="str">
        <f aca="false">IF(AND(ISNUMBER($F355),ISNUMBER($E355)),ROUND($E355*$F355,2),"")</f>
        <v/>
      </c>
    </row>
    <row r="356" customFormat="false" ht="15" hidden="false" customHeight="false" outlineLevel="0" collapsed="false">
      <c r="A356" s="42"/>
      <c r="B356" s="22"/>
      <c r="C356" s="22"/>
      <c r="D356" s="22"/>
      <c r="E356" s="22"/>
      <c r="F356" s="51" t="str">
        <f aca="false">IF(OR($A356="",$E356=""),"",IFERROR(INDEX($J$22:$J$52,MATCH($A356,$I$22:$I$52,1)),""))</f>
        <v/>
      </c>
      <c r="G356" s="52" t="str">
        <f aca="false">IF(AND(ISNUMBER($F356),ISNUMBER($E356)),ROUND($E356*$F356,2),"")</f>
        <v/>
      </c>
    </row>
    <row r="357" customFormat="false" ht="15" hidden="false" customHeight="false" outlineLevel="0" collapsed="false">
      <c r="A357" s="42"/>
      <c r="B357" s="22"/>
      <c r="C357" s="22"/>
      <c r="D357" s="22"/>
      <c r="E357" s="22"/>
      <c r="F357" s="51" t="str">
        <f aca="false">IF(OR($A357="",$E357=""),"",IFERROR(INDEX($J$22:$J$52,MATCH($A357,$I$22:$I$52,1)),""))</f>
        <v/>
      </c>
      <c r="G357" s="52" t="str">
        <f aca="false">IF(AND(ISNUMBER($F357),ISNUMBER($E357)),ROUND($E357*$F357,2),"")</f>
        <v/>
      </c>
    </row>
    <row r="358" customFormat="false" ht="15" hidden="false" customHeight="false" outlineLevel="0" collapsed="false">
      <c r="A358" s="42"/>
      <c r="B358" s="22"/>
      <c r="C358" s="22"/>
      <c r="D358" s="22"/>
      <c r="E358" s="22"/>
      <c r="F358" s="51" t="str">
        <f aca="false">IF(OR($A358="",$E358=""),"",IFERROR(INDEX($J$22:$J$52,MATCH($A358,$I$22:$I$52,1)),""))</f>
        <v/>
      </c>
      <c r="G358" s="52" t="str">
        <f aca="false">IF(AND(ISNUMBER($F358),ISNUMBER($E358)),ROUND($E358*$F358,2),"")</f>
        <v/>
      </c>
    </row>
    <row r="359" customFormat="false" ht="15" hidden="false" customHeight="false" outlineLevel="0" collapsed="false">
      <c r="A359" s="42"/>
      <c r="B359" s="22"/>
      <c r="C359" s="22"/>
      <c r="D359" s="22"/>
      <c r="E359" s="22"/>
      <c r="F359" s="51" t="str">
        <f aca="false">IF(OR($A359="",$E359=""),"",IFERROR(INDEX($J$22:$J$52,MATCH($A359,$I$22:$I$52,1)),""))</f>
        <v/>
      </c>
      <c r="G359" s="52" t="str">
        <f aca="false">IF(AND(ISNUMBER($F359),ISNUMBER($E359)),ROUND($E359*$F359,2),"")</f>
        <v/>
      </c>
    </row>
    <row r="360" customFormat="false" ht="15" hidden="false" customHeight="false" outlineLevel="0" collapsed="false">
      <c r="A360" s="42"/>
      <c r="B360" s="22"/>
      <c r="C360" s="22"/>
      <c r="D360" s="22"/>
      <c r="E360" s="22"/>
      <c r="F360" s="51" t="str">
        <f aca="false">IF(OR($A360="",$E360=""),"",IFERROR(INDEX($J$22:$J$52,MATCH($A360,$I$22:$I$52,1)),""))</f>
        <v/>
      </c>
      <c r="G360" s="52" t="str">
        <f aca="false">IF(AND(ISNUMBER($F360),ISNUMBER($E360)),ROUND($E360*$F360,2),"")</f>
        <v/>
      </c>
    </row>
    <row r="361" customFormat="false" ht="15" hidden="false" customHeight="false" outlineLevel="0" collapsed="false">
      <c r="A361" s="42"/>
      <c r="B361" s="22"/>
      <c r="C361" s="22"/>
      <c r="D361" s="22"/>
      <c r="E361" s="22"/>
      <c r="F361" s="51" t="str">
        <f aca="false">IF(OR($A361="",$E361=""),"",IFERROR(INDEX($J$22:$J$52,MATCH($A361,$I$22:$I$52,1)),""))</f>
        <v/>
      </c>
      <c r="G361" s="52" t="str">
        <f aca="false">IF(AND(ISNUMBER($F361),ISNUMBER($E361)),ROUND($E361*$F361,2),"")</f>
        <v/>
      </c>
    </row>
    <row r="362" customFormat="false" ht="15" hidden="false" customHeight="false" outlineLevel="0" collapsed="false">
      <c r="A362" s="42"/>
      <c r="B362" s="22"/>
      <c r="C362" s="22"/>
      <c r="D362" s="22"/>
      <c r="E362" s="22"/>
      <c r="F362" s="51" t="str">
        <f aca="false">IF(OR($A362="",$E362=""),"",IFERROR(INDEX($J$22:$J$52,MATCH($A362,$I$22:$I$52,1)),""))</f>
        <v/>
      </c>
      <c r="G362" s="52" t="str">
        <f aca="false">IF(AND(ISNUMBER($F362),ISNUMBER($E362)),ROUND($E362*$F362,2),"")</f>
        <v/>
      </c>
    </row>
    <row r="363" customFormat="false" ht="15" hidden="false" customHeight="false" outlineLevel="0" collapsed="false">
      <c r="A363" s="42"/>
      <c r="B363" s="22"/>
      <c r="C363" s="22"/>
      <c r="D363" s="22"/>
      <c r="E363" s="22"/>
      <c r="F363" s="51" t="str">
        <f aca="false">IF(OR($A363="",$E363=""),"",IFERROR(INDEX($J$22:$J$52,MATCH($A363,$I$22:$I$52,1)),""))</f>
        <v/>
      </c>
      <c r="G363" s="52" t="str">
        <f aca="false">IF(AND(ISNUMBER($F363),ISNUMBER($E363)),ROUND($E363*$F363,2),"")</f>
        <v/>
      </c>
    </row>
    <row r="364" customFormat="false" ht="15" hidden="false" customHeight="false" outlineLevel="0" collapsed="false">
      <c r="A364" s="42"/>
      <c r="B364" s="22"/>
      <c r="C364" s="22"/>
      <c r="D364" s="22"/>
      <c r="E364" s="22"/>
      <c r="F364" s="51" t="str">
        <f aca="false">IF(OR($A364="",$E364=""),"",IFERROR(INDEX($J$22:$J$52,MATCH($A364,$I$22:$I$52,1)),""))</f>
        <v/>
      </c>
      <c r="G364" s="52" t="str">
        <f aca="false">IF(AND(ISNUMBER($F364),ISNUMBER($E364)),ROUND($E364*$F364,2),"")</f>
        <v/>
      </c>
    </row>
    <row r="365" customFormat="false" ht="15" hidden="false" customHeight="false" outlineLevel="0" collapsed="false">
      <c r="A365" s="42"/>
      <c r="B365" s="22"/>
      <c r="C365" s="22"/>
      <c r="D365" s="22"/>
      <c r="E365" s="22"/>
      <c r="F365" s="51" t="str">
        <f aca="false">IF(OR($A365="",$E365=""),"",IFERROR(INDEX($J$22:$J$52,MATCH($A365,$I$22:$I$52,1)),""))</f>
        <v/>
      </c>
      <c r="G365" s="52" t="str">
        <f aca="false">IF(AND(ISNUMBER($F365),ISNUMBER($E365)),ROUND($E365*$F365,2),"")</f>
        <v/>
      </c>
    </row>
    <row r="366" customFormat="false" ht="15" hidden="false" customHeight="false" outlineLevel="0" collapsed="false">
      <c r="A366" s="42"/>
      <c r="B366" s="22"/>
      <c r="C366" s="22"/>
      <c r="D366" s="22"/>
      <c r="E366" s="22"/>
      <c r="F366" s="51" t="str">
        <f aca="false">IF(OR($A366="",$E366=""),"",IFERROR(INDEX($J$22:$J$52,MATCH($A366,$I$22:$I$52,1)),""))</f>
        <v/>
      </c>
      <c r="G366" s="52" t="str">
        <f aca="false">IF(AND(ISNUMBER($F366),ISNUMBER($E366)),ROUND($E366*$F366,2),"")</f>
        <v/>
      </c>
    </row>
    <row r="367" customFormat="false" ht="15" hidden="false" customHeight="false" outlineLevel="0" collapsed="false">
      <c r="A367" s="42"/>
      <c r="B367" s="22"/>
      <c r="C367" s="22"/>
      <c r="D367" s="22"/>
      <c r="E367" s="22"/>
      <c r="F367" s="51" t="str">
        <f aca="false">IF(OR($A367="",$E367=""),"",IFERROR(INDEX($J$22:$J$52,MATCH($A367,$I$22:$I$52,1)),""))</f>
        <v/>
      </c>
      <c r="G367" s="52" t="str">
        <f aca="false">IF(AND(ISNUMBER($F367),ISNUMBER($E367)),ROUND($E367*$F367,2),"")</f>
        <v/>
      </c>
    </row>
    <row r="368" customFormat="false" ht="15" hidden="false" customHeight="false" outlineLevel="0" collapsed="false">
      <c r="A368" s="42"/>
      <c r="B368" s="22"/>
      <c r="C368" s="22"/>
      <c r="D368" s="22"/>
      <c r="E368" s="22"/>
      <c r="F368" s="51" t="str">
        <f aca="false">IF(OR($A368="",$E368=""),"",IFERROR(INDEX($J$22:$J$52,MATCH($A368,$I$22:$I$52,1)),""))</f>
        <v/>
      </c>
      <c r="G368" s="52" t="str">
        <f aca="false">IF(AND(ISNUMBER($F368),ISNUMBER($E368)),ROUND($E368*$F368,2),"")</f>
        <v/>
      </c>
    </row>
    <row r="369" customFormat="false" ht="15" hidden="false" customHeight="false" outlineLevel="0" collapsed="false">
      <c r="A369" s="42"/>
      <c r="B369" s="22"/>
      <c r="C369" s="22"/>
      <c r="D369" s="22"/>
      <c r="E369" s="22"/>
      <c r="F369" s="51" t="str">
        <f aca="false">IF(OR($A369="",$E369=""),"",IFERROR(INDEX($J$22:$J$52,MATCH($A369,$I$22:$I$52,1)),""))</f>
        <v/>
      </c>
      <c r="G369" s="52" t="str">
        <f aca="false">IF(AND(ISNUMBER($F369),ISNUMBER($E369)),ROUND($E369*$F369,2),"")</f>
        <v/>
      </c>
    </row>
    <row r="370" customFormat="false" ht="15" hidden="false" customHeight="false" outlineLevel="0" collapsed="false">
      <c r="A370" s="42"/>
      <c r="B370" s="22"/>
      <c r="C370" s="22"/>
      <c r="D370" s="22"/>
      <c r="E370" s="22"/>
      <c r="F370" s="51" t="str">
        <f aca="false">IF(OR($A370="",$E370=""),"",IFERROR(INDEX($J$22:$J$52,MATCH($A370,$I$22:$I$52,1)),""))</f>
        <v/>
      </c>
      <c r="G370" s="52" t="str">
        <f aca="false">IF(AND(ISNUMBER($F370),ISNUMBER($E370)),ROUND($E370*$F370,2),"")</f>
        <v/>
      </c>
    </row>
    <row r="371" customFormat="false" ht="15" hidden="false" customHeight="false" outlineLevel="0" collapsed="false">
      <c r="A371" s="42"/>
      <c r="B371" s="22"/>
      <c r="C371" s="22"/>
      <c r="D371" s="22"/>
      <c r="E371" s="22"/>
      <c r="F371" s="51" t="str">
        <f aca="false">IF(OR($A371="",$E371=""),"",IFERROR(INDEX($J$22:$J$52,MATCH($A371,$I$22:$I$52,1)),""))</f>
        <v/>
      </c>
      <c r="G371" s="52" t="str">
        <f aca="false">IF(AND(ISNUMBER($F371),ISNUMBER($E371)),ROUND($E371*$F371,2),"")</f>
        <v/>
      </c>
    </row>
    <row r="372" customFormat="false" ht="15" hidden="false" customHeight="false" outlineLevel="0" collapsed="false">
      <c r="A372" s="42"/>
      <c r="B372" s="22"/>
      <c r="C372" s="22"/>
      <c r="D372" s="22"/>
      <c r="E372" s="22"/>
      <c r="F372" s="51" t="str">
        <f aca="false">IF(OR($A372="",$E372=""),"",IFERROR(INDEX($J$22:$J$52,MATCH($A372,$I$22:$I$52,1)),""))</f>
        <v/>
      </c>
      <c r="G372" s="52" t="str">
        <f aca="false">IF(AND(ISNUMBER($F372),ISNUMBER($E372)),ROUND($E372*$F372,2),"")</f>
        <v/>
      </c>
    </row>
    <row r="373" customFormat="false" ht="15" hidden="false" customHeight="false" outlineLevel="0" collapsed="false">
      <c r="A373" s="42"/>
      <c r="B373" s="22"/>
      <c r="C373" s="22"/>
      <c r="D373" s="22"/>
      <c r="E373" s="22"/>
      <c r="F373" s="51" t="str">
        <f aca="false">IF(OR($A373="",$E373=""),"",IFERROR(INDEX($J$22:$J$52,MATCH($A373,$I$22:$I$52,1)),""))</f>
        <v/>
      </c>
      <c r="G373" s="52" t="str">
        <f aca="false">IF(AND(ISNUMBER($F373),ISNUMBER($E373)),ROUND($E373*$F373,2),"")</f>
        <v/>
      </c>
    </row>
    <row r="374" customFormat="false" ht="15" hidden="false" customHeight="false" outlineLevel="0" collapsed="false">
      <c r="A374" s="42"/>
      <c r="B374" s="22"/>
      <c r="C374" s="22"/>
      <c r="D374" s="22"/>
      <c r="E374" s="22"/>
      <c r="F374" s="51" t="str">
        <f aca="false">IF(OR($A374="",$E374=""),"",IFERROR(INDEX($J$22:$J$52,MATCH($A374,$I$22:$I$52,1)),""))</f>
        <v/>
      </c>
      <c r="G374" s="52" t="str">
        <f aca="false">IF(AND(ISNUMBER($F374),ISNUMBER($E374)),ROUND($E374*$F374,2),"")</f>
        <v/>
      </c>
    </row>
    <row r="375" customFormat="false" ht="15" hidden="false" customHeight="false" outlineLevel="0" collapsed="false">
      <c r="A375" s="42"/>
      <c r="B375" s="22"/>
      <c r="C375" s="22"/>
      <c r="D375" s="22"/>
      <c r="E375" s="22"/>
      <c r="F375" s="51" t="str">
        <f aca="false">IF(OR($A375="",$E375=""),"",IFERROR(INDEX($J$22:$J$52,MATCH($A375,$I$22:$I$52,1)),""))</f>
        <v/>
      </c>
      <c r="G375" s="52" t="str">
        <f aca="false">IF(AND(ISNUMBER($F375),ISNUMBER($E375)),ROUND($E375*$F375,2),"")</f>
        <v/>
      </c>
    </row>
    <row r="376" customFormat="false" ht="15" hidden="false" customHeight="false" outlineLevel="0" collapsed="false">
      <c r="A376" s="42"/>
      <c r="B376" s="22"/>
      <c r="C376" s="22"/>
      <c r="D376" s="22"/>
      <c r="E376" s="22"/>
      <c r="F376" s="51" t="str">
        <f aca="false">IF(OR($A376="",$E376=""),"",IFERROR(INDEX($J$22:$J$52,MATCH($A376,$I$22:$I$52,1)),""))</f>
        <v/>
      </c>
      <c r="G376" s="52" t="str">
        <f aca="false">IF(AND(ISNUMBER($F376),ISNUMBER($E376)),ROUND($E376*$F376,2),"")</f>
        <v/>
      </c>
    </row>
    <row r="377" customFormat="false" ht="15" hidden="false" customHeight="false" outlineLevel="0" collapsed="false">
      <c r="A377" s="42"/>
      <c r="B377" s="22"/>
      <c r="C377" s="22"/>
      <c r="D377" s="22"/>
      <c r="E377" s="22"/>
      <c r="F377" s="51" t="str">
        <f aca="false">IF(OR($A377="",$E377=""),"",IFERROR(INDEX($J$22:$J$52,MATCH($A377,$I$22:$I$52,1)),""))</f>
        <v/>
      </c>
      <c r="G377" s="52" t="str">
        <f aca="false">IF(AND(ISNUMBER($F377),ISNUMBER($E377)),ROUND($E377*$F377,2),"")</f>
        <v/>
      </c>
    </row>
    <row r="378" customFormat="false" ht="15" hidden="false" customHeight="false" outlineLevel="0" collapsed="false">
      <c r="A378" s="42"/>
      <c r="B378" s="22"/>
      <c r="C378" s="22"/>
      <c r="D378" s="22"/>
      <c r="E378" s="22"/>
      <c r="F378" s="51" t="str">
        <f aca="false">IF(OR($A378="",$E378=""),"",IFERROR(INDEX($J$22:$J$52,MATCH($A378,$I$22:$I$52,1)),""))</f>
        <v/>
      </c>
      <c r="G378" s="52" t="str">
        <f aca="false">IF(AND(ISNUMBER($F378),ISNUMBER($E378)),ROUND($E378*$F378,2),"")</f>
        <v/>
      </c>
    </row>
    <row r="379" customFormat="false" ht="15" hidden="false" customHeight="false" outlineLevel="0" collapsed="false">
      <c r="A379" s="42"/>
      <c r="B379" s="22"/>
      <c r="C379" s="22"/>
      <c r="D379" s="22"/>
      <c r="E379" s="22"/>
      <c r="F379" s="51" t="str">
        <f aca="false">IF(OR($A379="",$E379=""),"",IFERROR(INDEX($J$22:$J$52,MATCH($A379,$I$22:$I$52,1)),""))</f>
        <v/>
      </c>
      <c r="G379" s="52" t="str">
        <f aca="false">IF(AND(ISNUMBER($F379),ISNUMBER($E379)),ROUND($E379*$F379,2),"")</f>
        <v/>
      </c>
    </row>
    <row r="380" customFormat="false" ht="15" hidden="false" customHeight="false" outlineLevel="0" collapsed="false">
      <c r="A380" s="42"/>
      <c r="B380" s="22"/>
      <c r="C380" s="22"/>
      <c r="D380" s="22"/>
      <c r="E380" s="22"/>
      <c r="F380" s="51" t="str">
        <f aca="false">IF(OR($A380="",$E380=""),"",IFERROR(INDEX($J$22:$J$52,MATCH($A380,$I$22:$I$52,1)),""))</f>
        <v/>
      </c>
      <c r="G380" s="52" t="str">
        <f aca="false">IF(AND(ISNUMBER($F380),ISNUMBER($E380)),ROUND($E380*$F380,2),"")</f>
        <v/>
      </c>
    </row>
    <row r="381" customFormat="false" ht="15" hidden="false" customHeight="false" outlineLevel="0" collapsed="false">
      <c r="A381" s="42"/>
      <c r="B381" s="22"/>
      <c r="C381" s="22"/>
      <c r="D381" s="22"/>
      <c r="E381" s="22"/>
      <c r="F381" s="51" t="str">
        <f aca="false">IF(OR($A381="",$E381=""),"",IFERROR(INDEX($J$22:$J$52,MATCH($A381,$I$22:$I$52,1)),""))</f>
        <v/>
      </c>
      <c r="G381" s="52" t="str">
        <f aca="false">IF(AND(ISNUMBER($F381),ISNUMBER($E381)),ROUND($E381*$F381,2),"")</f>
        <v/>
      </c>
    </row>
    <row r="382" customFormat="false" ht="15" hidden="false" customHeight="false" outlineLevel="0" collapsed="false">
      <c r="A382" s="42"/>
      <c r="B382" s="22"/>
      <c r="C382" s="22"/>
      <c r="D382" s="22"/>
      <c r="E382" s="22"/>
      <c r="F382" s="51" t="str">
        <f aca="false">IF(OR($A382="",$E382=""),"",IFERROR(INDEX($J$22:$J$52,MATCH($A382,$I$22:$I$52,1)),""))</f>
        <v/>
      </c>
      <c r="G382" s="52" t="str">
        <f aca="false">IF(AND(ISNUMBER($F382),ISNUMBER($E382)),ROUND($E382*$F382,2),"")</f>
        <v/>
      </c>
    </row>
    <row r="383" customFormat="false" ht="15" hidden="false" customHeight="false" outlineLevel="0" collapsed="false">
      <c r="A383" s="42"/>
      <c r="B383" s="22"/>
      <c r="C383" s="22"/>
      <c r="D383" s="22"/>
      <c r="E383" s="22"/>
      <c r="F383" s="51" t="str">
        <f aca="false">IF(OR($A383="",$E383=""),"",IFERROR(INDEX($J$22:$J$52,MATCH($A383,$I$22:$I$52,1)),""))</f>
        <v/>
      </c>
      <c r="G383" s="52" t="str">
        <f aca="false">IF(AND(ISNUMBER($F383),ISNUMBER($E383)),ROUND($E383*$F383,2),"")</f>
        <v/>
      </c>
    </row>
    <row r="384" customFormat="false" ht="15" hidden="false" customHeight="false" outlineLevel="0" collapsed="false">
      <c r="A384" s="42"/>
      <c r="B384" s="22"/>
      <c r="C384" s="22"/>
      <c r="D384" s="22"/>
      <c r="E384" s="22"/>
      <c r="F384" s="51" t="str">
        <f aca="false">IF(OR($A384="",$E384=""),"",IFERROR(INDEX($J$22:$J$52,MATCH($A384,$I$22:$I$52,1)),""))</f>
        <v/>
      </c>
      <c r="G384" s="52" t="str">
        <f aca="false">IF(AND(ISNUMBER($F384),ISNUMBER($E384)),ROUND($E384*$F384,2),"")</f>
        <v/>
      </c>
    </row>
    <row r="385" customFormat="false" ht="15" hidden="false" customHeight="false" outlineLevel="0" collapsed="false">
      <c r="A385" s="42"/>
      <c r="B385" s="22"/>
      <c r="C385" s="22"/>
      <c r="D385" s="22"/>
      <c r="E385" s="22"/>
      <c r="F385" s="51" t="str">
        <f aca="false">IF(OR($A385="",$E385=""),"",IFERROR(INDEX($J$22:$J$52,MATCH($A385,$I$22:$I$52,1)),""))</f>
        <v/>
      </c>
      <c r="G385" s="52" t="str">
        <f aca="false">IF(AND(ISNUMBER($F385),ISNUMBER($E385)),ROUND($E385*$F385,2),"")</f>
        <v/>
      </c>
    </row>
    <row r="386" customFormat="false" ht="15" hidden="false" customHeight="false" outlineLevel="0" collapsed="false">
      <c r="A386" s="42"/>
      <c r="B386" s="22"/>
      <c r="C386" s="22"/>
      <c r="D386" s="22"/>
      <c r="E386" s="22"/>
      <c r="F386" s="51" t="str">
        <f aca="false">IF(OR($A386="",$E386=""),"",IFERROR(INDEX($J$22:$J$52,MATCH($A386,$I$22:$I$52,1)),""))</f>
        <v/>
      </c>
      <c r="G386" s="52" t="str">
        <f aca="false">IF(AND(ISNUMBER($F386),ISNUMBER($E386)),ROUND($E386*$F386,2),"")</f>
        <v/>
      </c>
    </row>
    <row r="387" customFormat="false" ht="15" hidden="false" customHeight="false" outlineLevel="0" collapsed="false">
      <c r="A387" s="42"/>
      <c r="B387" s="22"/>
      <c r="C387" s="22"/>
      <c r="D387" s="22"/>
      <c r="E387" s="22"/>
      <c r="F387" s="51" t="str">
        <f aca="false">IF(OR($A387="",$E387=""),"",IFERROR(INDEX($J$22:$J$52,MATCH($A387,$I$22:$I$52,1)),""))</f>
        <v/>
      </c>
      <c r="G387" s="52" t="str">
        <f aca="false">IF(AND(ISNUMBER($F387),ISNUMBER($E387)),ROUND($E387*$F387,2),"")</f>
        <v/>
      </c>
    </row>
    <row r="388" customFormat="false" ht="15" hidden="false" customHeight="false" outlineLevel="0" collapsed="false">
      <c r="A388" s="42"/>
      <c r="B388" s="22"/>
      <c r="C388" s="22"/>
      <c r="D388" s="22"/>
      <c r="E388" s="22"/>
      <c r="F388" s="51" t="str">
        <f aca="false">IF(OR($A388="",$E388=""),"",IFERROR(INDEX($J$22:$J$52,MATCH($A388,$I$22:$I$52,1)),""))</f>
        <v/>
      </c>
      <c r="G388" s="52" t="str">
        <f aca="false">IF(AND(ISNUMBER($F388),ISNUMBER($E388)),ROUND($E388*$F388,2),"")</f>
        <v/>
      </c>
    </row>
    <row r="389" customFormat="false" ht="15" hidden="false" customHeight="false" outlineLevel="0" collapsed="false">
      <c r="A389" s="42"/>
      <c r="B389" s="22"/>
      <c r="C389" s="22"/>
      <c r="D389" s="22"/>
      <c r="E389" s="22"/>
      <c r="F389" s="51" t="str">
        <f aca="false">IF(OR($A389="",$E389=""),"",IFERROR(INDEX($J$22:$J$52,MATCH($A389,$I$22:$I$52,1)),""))</f>
        <v/>
      </c>
      <c r="G389" s="52" t="str">
        <f aca="false">IF(AND(ISNUMBER($F389),ISNUMBER($E389)),ROUND($E389*$F389,2),"")</f>
        <v/>
      </c>
    </row>
    <row r="390" customFormat="false" ht="15" hidden="false" customHeight="false" outlineLevel="0" collapsed="false">
      <c r="A390" s="42"/>
      <c r="B390" s="22"/>
      <c r="C390" s="22"/>
      <c r="D390" s="22"/>
      <c r="E390" s="22"/>
      <c r="F390" s="51" t="str">
        <f aca="false">IF(OR($A390="",$E390=""),"",IFERROR(INDEX($J$22:$J$52,MATCH($A390,$I$22:$I$52,1)),""))</f>
        <v/>
      </c>
      <c r="G390" s="52" t="str">
        <f aca="false">IF(AND(ISNUMBER($F390),ISNUMBER($E390)),ROUND($E390*$F390,2),"")</f>
        <v/>
      </c>
    </row>
    <row r="391" customFormat="false" ht="15" hidden="false" customHeight="false" outlineLevel="0" collapsed="false">
      <c r="A391" s="42"/>
      <c r="B391" s="22"/>
      <c r="C391" s="22"/>
      <c r="D391" s="22"/>
      <c r="E391" s="22"/>
      <c r="F391" s="51" t="str">
        <f aca="false">IF(OR($A391="",$E391=""),"",IFERROR(INDEX($J$22:$J$52,MATCH($A391,$I$22:$I$52,1)),""))</f>
        <v/>
      </c>
      <c r="G391" s="52" t="str">
        <f aca="false">IF(AND(ISNUMBER($F391),ISNUMBER($E391)),ROUND($E391*$F391,2),"")</f>
        <v/>
      </c>
    </row>
    <row r="392" customFormat="false" ht="15" hidden="false" customHeight="false" outlineLevel="0" collapsed="false">
      <c r="A392" s="42"/>
      <c r="B392" s="22"/>
      <c r="C392" s="22"/>
      <c r="D392" s="22"/>
      <c r="E392" s="22"/>
      <c r="F392" s="51" t="str">
        <f aca="false">IF(OR($A392="",$E392=""),"",IFERROR(INDEX($J$22:$J$52,MATCH($A392,$I$22:$I$52,1)),""))</f>
        <v/>
      </c>
      <c r="G392" s="52" t="str">
        <f aca="false">IF(AND(ISNUMBER($F392),ISNUMBER($E392)),ROUND($E392*$F392,2),"")</f>
        <v/>
      </c>
    </row>
    <row r="393" customFormat="false" ht="15" hidden="false" customHeight="false" outlineLevel="0" collapsed="false">
      <c r="A393" s="42"/>
      <c r="B393" s="22"/>
      <c r="C393" s="22"/>
      <c r="D393" s="22"/>
      <c r="E393" s="22"/>
      <c r="F393" s="51" t="str">
        <f aca="false">IF(OR($A393="",$E393=""),"",IFERROR(INDEX($J$22:$J$52,MATCH($A393,$I$22:$I$52,1)),""))</f>
        <v/>
      </c>
      <c r="G393" s="52" t="str">
        <f aca="false">IF(AND(ISNUMBER($F393),ISNUMBER($E393)),ROUND($E393*$F393,2),"")</f>
        <v/>
      </c>
    </row>
    <row r="394" customFormat="false" ht="15" hidden="false" customHeight="false" outlineLevel="0" collapsed="false">
      <c r="A394" s="42"/>
      <c r="B394" s="22"/>
      <c r="C394" s="22"/>
      <c r="D394" s="22"/>
      <c r="E394" s="22"/>
      <c r="F394" s="51" t="str">
        <f aca="false">IF(OR($A394="",$E394=""),"",IFERROR(INDEX($J$22:$J$52,MATCH($A394,$I$22:$I$52,1)),""))</f>
        <v/>
      </c>
      <c r="G394" s="52" t="str">
        <f aca="false">IF(AND(ISNUMBER($F394),ISNUMBER($E394)),ROUND($E394*$F394,2),"")</f>
        <v/>
      </c>
    </row>
    <row r="395" customFormat="false" ht="15" hidden="false" customHeight="false" outlineLevel="0" collapsed="false">
      <c r="A395" s="42"/>
      <c r="B395" s="22"/>
      <c r="C395" s="22"/>
      <c r="D395" s="22"/>
      <c r="E395" s="22"/>
      <c r="F395" s="51" t="str">
        <f aca="false">IF(OR($A395="",$E395=""),"",IFERROR(INDEX($J$22:$J$52,MATCH($A395,$I$22:$I$52,1)),""))</f>
        <v/>
      </c>
      <c r="G395" s="52" t="str">
        <f aca="false">IF(AND(ISNUMBER($F395),ISNUMBER($E395)),ROUND($E395*$F395,2),"")</f>
        <v/>
      </c>
    </row>
    <row r="396" customFormat="false" ht="15" hidden="false" customHeight="false" outlineLevel="0" collapsed="false">
      <c r="A396" s="42"/>
      <c r="B396" s="22"/>
      <c r="C396" s="22"/>
      <c r="D396" s="22"/>
      <c r="E396" s="22"/>
      <c r="F396" s="51" t="str">
        <f aca="false">IF(OR($A396="",$E396=""),"",IFERROR(INDEX($J$22:$J$52,MATCH($A396,$I$22:$I$52,1)),""))</f>
        <v/>
      </c>
      <c r="G396" s="52" t="str">
        <f aca="false">IF(AND(ISNUMBER($F396),ISNUMBER($E396)),ROUND($E396*$F396,2),"")</f>
        <v/>
      </c>
    </row>
    <row r="397" customFormat="false" ht="15" hidden="false" customHeight="false" outlineLevel="0" collapsed="false">
      <c r="A397" s="42"/>
      <c r="B397" s="22"/>
      <c r="C397" s="22"/>
      <c r="D397" s="22"/>
      <c r="E397" s="22"/>
      <c r="F397" s="51" t="str">
        <f aca="false">IF(OR($A397="",$E397=""),"",IFERROR(INDEX($J$22:$J$52,MATCH($A397,$I$22:$I$52,1)),""))</f>
        <v/>
      </c>
      <c r="G397" s="52" t="str">
        <f aca="false">IF(AND(ISNUMBER($F397),ISNUMBER($E397)),ROUND($E397*$F397,2),"")</f>
        <v/>
      </c>
    </row>
    <row r="398" customFormat="false" ht="15" hidden="false" customHeight="false" outlineLevel="0" collapsed="false">
      <c r="A398" s="42"/>
      <c r="B398" s="22"/>
      <c r="C398" s="22"/>
      <c r="D398" s="22"/>
      <c r="E398" s="22"/>
      <c r="F398" s="51" t="str">
        <f aca="false">IF(OR($A398="",$E398=""),"",IFERROR(INDEX($J$22:$J$52,MATCH($A398,$I$22:$I$52,1)),""))</f>
        <v/>
      </c>
      <c r="G398" s="52" t="str">
        <f aca="false">IF(AND(ISNUMBER($F398),ISNUMBER($E398)),ROUND($E398*$F398,2),"")</f>
        <v/>
      </c>
    </row>
    <row r="399" customFormat="false" ht="15" hidden="false" customHeight="false" outlineLevel="0" collapsed="false">
      <c r="A399" s="42"/>
      <c r="B399" s="22"/>
      <c r="C399" s="22"/>
      <c r="D399" s="22"/>
      <c r="E399" s="22"/>
      <c r="F399" s="51" t="str">
        <f aca="false">IF(OR($A399="",$E399=""),"",IFERROR(INDEX($J$22:$J$52,MATCH($A399,$I$22:$I$52,1)),""))</f>
        <v/>
      </c>
      <c r="G399" s="52" t="str">
        <f aca="false">IF(AND(ISNUMBER($F399),ISNUMBER($E399)),ROUND($E399*$F399,2),"")</f>
        <v/>
      </c>
    </row>
    <row r="400" customFormat="false" ht="15" hidden="false" customHeight="false" outlineLevel="0" collapsed="false">
      <c r="A400" s="42"/>
      <c r="B400" s="22"/>
      <c r="C400" s="22"/>
      <c r="D400" s="22"/>
      <c r="E400" s="22"/>
      <c r="F400" s="51" t="str">
        <f aca="false">IF(OR($A400="",$E400=""),"",IFERROR(INDEX($J$22:$J$52,MATCH($A400,$I$22:$I$52,1)),""))</f>
        <v/>
      </c>
      <c r="G400" s="52" t="str">
        <f aca="false">IF(AND(ISNUMBER($F400),ISNUMBER($E400)),ROUND($E400*$F400,2),"")</f>
        <v/>
      </c>
    </row>
    <row r="401" customFormat="false" ht="15" hidden="false" customHeight="false" outlineLevel="0" collapsed="false">
      <c r="A401" s="42"/>
      <c r="B401" s="22"/>
      <c r="C401" s="22"/>
      <c r="D401" s="22"/>
      <c r="E401" s="22"/>
      <c r="F401" s="51" t="str">
        <f aca="false">IF(OR($A401="",$E401=""),"",IFERROR(INDEX($J$22:$J$52,MATCH($A401,$I$22:$I$52,1)),""))</f>
        <v/>
      </c>
      <c r="G401" s="52" t="str">
        <f aca="false">IF(AND(ISNUMBER($F401),ISNUMBER($E401)),ROUND($E401*$F401,2),"")</f>
        <v/>
      </c>
    </row>
    <row r="402" customFormat="false" ht="15" hidden="false" customHeight="false" outlineLevel="0" collapsed="false">
      <c r="A402" s="42"/>
      <c r="B402" s="22"/>
      <c r="C402" s="22"/>
      <c r="D402" s="22"/>
      <c r="E402" s="22"/>
      <c r="F402" s="51" t="str">
        <f aca="false">IF(OR($A402="",$E402=""),"",IFERROR(INDEX($J$22:$J$52,MATCH($A402,$I$22:$I$52,1)),""))</f>
        <v/>
      </c>
      <c r="G402" s="52" t="str">
        <f aca="false">IF(AND(ISNUMBER($F402),ISNUMBER($E402)),ROUND($E402*$F402,2),"")</f>
        <v/>
      </c>
    </row>
    <row r="403" customFormat="false" ht="15" hidden="false" customHeight="false" outlineLevel="0" collapsed="false">
      <c r="A403" s="42"/>
      <c r="B403" s="22"/>
      <c r="C403" s="22"/>
      <c r="D403" s="22"/>
      <c r="E403" s="22"/>
      <c r="F403" s="51" t="str">
        <f aca="false">IF(OR($A403="",$E403=""),"",IFERROR(INDEX($J$22:$J$52,MATCH($A403,$I$22:$I$52,1)),""))</f>
        <v/>
      </c>
      <c r="G403" s="52" t="str">
        <f aca="false">IF(AND(ISNUMBER($F403),ISNUMBER($E403)),ROUND($E403*$F403,2),"")</f>
        <v/>
      </c>
    </row>
    <row r="404" customFormat="false" ht="15" hidden="false" customHeight="false" outlineLevel="0" collapsed="false">
      <c r="A404" s="42"/>
      <c r="B404" s="22"/>
      <c r="C404" s="22"/>
      <c r="D404" s="22"/>
      <c r="E404" s="22"/>
      <c r="F404" s="51" t="str">
        <f aca="false">IF(OR($A404="",$E404=""),"",IFERROR(INDEX($J$22:$J$52,MATCH($A404,$I$22:$I$52,1)),""))</f>
        <v/>
      </c>
      <c r="G404" s="52" t="str">
        <f aca="false">IF(AND(ISNUMBER($F404),ISNUMBER($E404)),ROUND($E404*$F404,2),"")</f>
        <v/>
      </c>
    </row>
    <row r="405" customFormat="false" ht="15" hidden="false" customHeight="false" outlineLevel="0" collapsed="false">
      <c r="A405" s="42"/>
      <c r="B405" s="22"/>
      <c r="C405" s="22"/>
      <c r="D405" s="22"/>
      <c r="E405" s="22"/>
      <c r="F405" s="51" t="str">
        <f aca="false">IF(OR($A405="",$E405=""),"",IFERROR(INDEX($J$22:$J$52,MATCH($A405,$I$22:$I$52,1)),""))</f>
        <v/>
      </c>
      <c r="G405" s="52" t="str">
        <f aca="false">IF(AND(ISNUMBER($F405),ISNUMBER($E405)),ROUND($E405*$F405,2),"")</f>
        <v/>
      </c>
    </row>
    <row r="406" customFormat="false" ht="15" hidden="false" customHeight="false" outlineLevel="0" collapsed="false">
      <c r="A406" s="42"/>
      <c r="B406" s="22"/>
      <c r="C406" s="22"/>
      <c r="D406" s="22"/>
      <c r="E406" s="22"/>
      <c r="F406" s="51" t="str">
        <f aca="false">IF(OR($A406="",$E406=""),"",IFERROR(INDEX($J$22:$J$52,MATCH($A406,$I$22:$I$52,1)),""))</f>
        <v/>
      </c>
      <c r="G406" s="52" t="str">
        <f aca="false">IF(AND(ISNUMBER($F406),ISNUMBER($E406)),ROUND($E406*$F406,2),"")</f>
        <v/>
      </c>
    </row>
    <row r="407" customFormat="false" ht="15" hidden="false" customHeight="false" outlineLevel="0" collapsed="false">
      <c r="A407" s="42"/>
      <c r="B407" s="22"/>
      <c r="C407" s="22"/>
      <c r="D407" s="22"/>
      <c r="E407" s="22"/>
      <c r="F407" s="51" t="str">
        <f aca="false">IF(OR($A407="",$E407=""),"",IFERROR(INDEX($J$22:$J$52,MATCH($A407,$I$22:$I$52,1)),""))</f>
        <v/>
      </c>
      <c r="G407" s="52" t="str">
        <f aca="false">IF(AND(ISNUMBER($F407),ISNUMBER($E407)),ROUND($E407*$F407,2),"")</f>
        <v/>
      </c>
    </row>
    <row r="408" customFormat="false" ht="15" hidden="false" customHeight="false" outlineLevel="0" collapsed="false">
      <c r="A408" s="42"/>
      <c r="B408" s="22"/>
      <c r="C408" s="22"/>
      <c r="D408" s="22"/>
      <c r="E408" s="22"/>
      <c r="F408" s="51" t="str">
        <f aca="false">IF(OR($A408="",$E408=""),"",IFERROR(INDEX($J$22:$J$52,MATCH($A408,$I$22:$I$52,1)),""))</f>
        <v/>
      </c>
      <c r="G408" s="52" t="str">
        <f aca="false">IF(AND(ISNUMBER($F408),ISNUMBER($E408)),ROUND($E408*$F408,2),"")</f>
        <v/>
      </c>
    </row>
    <row r="409" customFormat="false" ht="15" hidden="false" customHeight="false" outlineLevel="0" collapsed="false">
      <c r="A409" s="42"/>
      <c r="B409" s="22"/>
      <c r="C409" s="22"/>
      <c r="D409" s="22"/>
      <c r="E409" s="22"/>
      <c r="F409" s="51" t="str">
        <f aca="false">IF(OR($A409="",$E409=""),"",IFERROR(INDEX($J$22:$J$52,MATCH($A409,$I$22:$I$52,1)),""))</f>
        <v/>
      </c>
      <c r="G409" s="52" t="str">
        <f aca="false">IF(AND(ISNUMBER($F409),ISNUMBER($E409)),ROUND($E409*$F409,2),"")</f>
        <v/>
      </c>
    </row>
    <row r="410" customFormat="false" ht="15" hidden="false" customHeight="false" outlineLevel="0" collapsed="false">
      <c r="A410" s="42"/>
      <c r="B410" s="22"/>
      <c r="C410" s="22"/>
      <c r="D410" s="22"/>
      <c r="E410" s="22"/>
      <c r="F410" s="51" t="str">
        <f aca="false">IF(OR($A410="",$E410=""),"",IFERROR(INDEX($J$22:$J$52,MATCH($A410,$I$22:$I$52,1)),""))</f>
        <v/>
      </c>
      <c r="G410" s="52" t="str">
        <f aca="false">IF(AND(ISNUMBER($F410),ISNUMBER($E410)),ROUND($E410*$F410,2),"")</f>
        <v/>
      </c>
    </row>
    <row r="411" customFormat="false" ht="15" hidden="false" customHeight="false" outlineLevel="0" collapsed="false">
      <c r="A411" s="42"/>
      <c r="B411" s="22"/>
      <c r="C411" s="22"/>
      <c r="D411" s="22"/>
      <c r="E411" s="22"/>
      <c r="F411" s="51" t="str">
        <f aca="false">IF(OR($A411="",$E411=""),"",IFERROR(INDEX($J$22:$J$52,MATCH($A411,$I$22:$I$52,1)),""))</f>
        <v/>
      </c>
      <c r="G411" s="52" t="str">
        <f aca="false">IF(AND(ISNUMBER($F411),ISNUMBER($E411)),ROUND($E411*$F411,2),"")</f>
        <v/>
      </c>
    </row>
    <row r="412" customFormat="false" ht="15" hidden="false" customHeight="false" outlineLevel="0" collapsed="false">
      <c r="A412" s="42"/>
      <c r="B412" s="22"/>
      <c r="C412" s="22"/>
      <c r="D412" s="22"/>
      <c r="E412" s="22"/>
      <c r="F412" s="51" t="str">
        <f aca="false">IF(OR($A412="",$E412=""),"",IFERROR(INDEX($J$22:$J$52,MATCH($A412,$I$22:$I$52,1)),""))</f>
        <v/>
      </c>
      <c r="G412" s="52" t="str">
        <f aca="false">IF(AND(ISNUMBER($F412),ISNUMBER($E412)),ROUND($E412*$F412,2),"")</f>
        <v/>
      </c>
    </row>
    <row r="413" customFormat="false" ht="15" hidden="false" customHeight="false" outlineLevel="0" collapsed="false">
      <c r="A413" s="42"/>
      <c r="B413" s="22"/>
      <c r="C413" s="22"/>
      <c r="D413" s="22"/>
      <c r="E413" s="22"/>
      <c r="F413" s="51" t="str">
        <f aca="false">IF(OR($A413="",$E413=""),"",IFERROR(INDEX($J$22:$J$52,MATCH($A413,$I$22:$I$52,1)),""))</f>
        <v/>
      </c>
      <c r="G413" s="52" t="str">
        <f aca="false">IF(AND(ISNUMBER($F413),ISNUMBER($E413)),ROUND($E413*$F413,2),"")</f>
        <v/>
      </c>
    </row>
    <row r="414" customFormat="false" ht="15" hidden="false" customHeight="false" outlineLevel="0" collapsed="false">
      <c r="A414" s="42"/>
      <c r="B414" s="22"/>
      <c r="C414" s="22"/>
      <c r="D414" s="22"/>
      <c r="E414" s="22"/>
      <c r="F414" s="51" t="str">
        <f aca="false">IF(OR($A414="",$E414=""),"",IFERROR(INDEX($J$22:$J$52,MATCH($A414,$I$22:$I$52,1)),""))</f>
        <v/>
      </c>
      <c r="G414" s="52" t="str">
        <f aca="false">IF(AND(ISNUMBER($F414),ISNUMBER($E414)),ROUND($E414*$F414,2),"")</f>
        <v/>
      </c>
    </row>
    <row r="415" customFormat="false" ht="15" hidden="false" customHeight="false" outlineLevel="0" collapsed="false">
      <c r="A415" s="42"/>
      <c r="B415" s="22"/>
      <c r="C415" s="22"/>
      <c r="D415" s="22"/>
      <c r="E415" s="22"/>
      <c r="F415" s="51" t="str">
        <f aca="false">IF(OR($A415="",$E415=""),"",IFERROR(INDEX($J$22:$J$52,MATCH($A415,$I$22:$I$52,1)),""))</f>
        <v/>
      </c>
      <c r="G415" s="52" t="str">
        <f aca="false">IF(AND(ISNUMBER($F415),ISNUMBER($E415)),ROUND($E415*$F415,2),"")</f>
        <v/>
      </c>
    </row>
    <row r="416" customFormat="false" ht="15" hidden="false" customHeight="false" outlineLevel="0" collapsed="false">
      <c r="A416" s="42"/>
      <c r="B416" s="22"/>
      <c r="C416" s="22"/>
      <c r="D416" s="22"/>
      <c r="E416" s="22"/>
      <c r="F416" s="51" t="str">
        <f aca="false">IF(OR($A416="",$E416=""),"",IFERROR(INDEX($J$22:$J$52,MATCH($A416,$I$22:$I$52,1)),""))</f>
        <v/>
      </c>
      <c r="G416" s="52" t="str">
        <f aca="false">IF(AND(ISNUMBER($F416),ISNUMBER($E416)),ROUND($E416*$F416,2),"")</f>
        <v/>
      </c>
    </row>
    <row r="417" customFormat="false" ht="15" hidden="false" customHeight="false" outlineLevel="0" collapsed="false">
      <c r="A417" s="42"/>
      <c r="B417" s="22"/>
      <c r="C417" s="22"/>
      <c r="D417" s="22"/>
      <c r="E417" s="22"/>
      <c r="F417" s="51" t="str">
        <f aca="false">IF(OR($A417="",$E417=""),"",IFERROR(INDEX($J$22:$J$52,MATCH($A417,$I$22:$I$52,1)),""))</f>
        <v/>
      </c>
      <c r="G417" s="52" t="str">
        <f aca="false">IF(AND(ISNUMBER($F417),ISNUMBER($E417)),ROUND($E417*$F417,2),"")</f>
        <v/>
      </c>
    </row>
    <row r="418" customFormat="false" ht="15" hidden="false" customHeight="false" outlineLevel="0" collapsed="false">
      <c r="A418" s="42"/>
      <c r="B418" s="22"/>
      <c r="C418" s="22"/>
      <c r="D418" s="22"/>
      <c r="E418" s="22"/>
      <c r="F418" s="51" t="str">
        <f aca="false">IF(OR($A418="",$E418=""),"",IFERROR(INDEX($J$22:$J$52,MATCH($A418,$I$22:$I$52,1)),""))</f>
        <v/>
      </c>
      <c r="G418" s="52" t="str">
        <f aca="false">IF(AND(ISNUMBER($F418),ISNUMBER($E418)),ROUND($E418*$F418,2),"")</f>
        <v/>
      </c>
    </row>
    <row r="419" customFormat="false" ht="15" hidden="false" customHeight="false" outlineLevel="0" collapsed="false">
      <c r="A419" s="42"/>
      <c r="B419" s="22"/>
      <c r="C419" s="22"/>
      <c r="D419" s="22"/>
      <c r="E419" s="22"/>
      <c r="F419" s="51" t="str">
        <f aca="false">IF(OR($A419="",$E419=""),"",IFERROR(INDEX($J$22:$J$52,MATCH($A419,$I$22:$I$52,1)),""))</f>
        <v/>
      </c>
      <c r="G419" s="52" t="str">
        <f aca="false">IF(AND(ISNUMBER($F419),ISNUMBER($E419)),ROUND($E419*$F419,2),"")</f>
        <v/>
      </c>
    </row>
    <row r="420" customFormat="false" ht="15" hidden="false" customHeight="false" outlineLevel="0" collapsed="false">
      <c r="A420" s="42"/>
      <c r="B420" s="22"/>
      <c r="C420" s="22"/>
      <c r="D420" s="22"/>
      <c r="E420" s="22"/>
      <c r="F420" s="51" t="str">
        <f aca="false">IF(OR($A420="",$E420=""),"",IFERROR(INDEX($J$22:$J$52,MATCH($A420,$I$22:$I$52,1)),""))</f>
        <v/>
      </c>
      <c r="G420" s="52" t="str">
        <f aca="false">IF(AND(ISNUMBER($F420),ISNUMBER($E420)),ROUND($E420*$F420,2),"")</f>
        <v/>
      </c>
    </row>
    <row r="421" customFormat="false" ht="15" hidden="false" customHeight="false" outlineLevel="0" collapsed="false">
      <c r="A421" s="42"/>
      <c r="B421" s="22"/>
      <c r="C421" s="22"/>
      <c r="D421" s="22"/>
      <c r="E421" s="22"/>
      <c r="F421" s="51" t="str">
        <f aca="false">IF(OR($A421="",$E421=""),"",IFERROR(INDEX($J$22:$J$52,MATCH($A421,$I$22:$I$52,1)),""))</f>
        <v/>
      </c>
      <c r="G421" s="52" t="str">
        <f aca="false">IF(AND(ISNUMBER($F421),ISNUMBER($E421)),ROUND($E421*$F421,2),"")</f>
        <v/>
      </c>
    </row>
    <row r="422" customFormat="false" ht="15" hidden="false" customHeight="false" outlineLevel="0" collapsed="false">
      <c r="A422" s="42"/>
      <c r="B422" s="22"/>
      <c r="C422" s="22"/>
      <c r="D422" s="22"/>
      <c r="E422" s="22"/>
      <c r="F422" s="51" t="str">
        <f aca="false">IF(OR($A422="",$E422=""),"",IFERROR(INDEX($J$22:$J$52,MATCH($A422,$I$22:$I$52,1)),""))</f>
        <v/>
      </c>
      <c r="G422" s="52" t="str">
        <f aca="false">IF(AND(ISNUMBER($F422),ISNUMBER($E422)),ROUND($E422*$F422,2),"")</f>
        <v/>
      </c>
    </row>
    <row r="423" customFormat="false" ht="15" hidden="false" customHeight="false" outlineLevel="0" collapsed="false">
      <c r="A423" s="42"/>
      <c r="B423" s="22"/>
      <c r="C423" s="22"/>
      <c r="D423" s="22"/>
      <c r="E423" s="22"/>
      <c r="F423" s="51" t="str">
        <f aca="false">IF(OR($A423="",$E423=""),"",IFERROR(INDEX($J$22:$J$52,MATCH($A423,$I$22:$I$52,1)),""))</f>
        <v/>
      </c>
      <c r="G423" s="52" t="str">
        <f aca="false">IF(AND(ISNUMBER($F423),ISNUMBER($E423)),ROUND($E423*$F423,2),"")</f>
        <v/>
      </c>
    </row>
    <row r="424" customFormat="false" ht="15" hidden="false" customHeight="false" outlineLevel="0" collapsed="false">
      <c r="A424" s="42"/>
      <c r="B424" s="22"/>
      <c r="C424" s="22"/>
      <c r="D424" s="22"/>
      <c r="E424" s="22"/>
      <c r="F424" s="51" t="str">
        <f aca="false">IF(OR($A424="",$E424=""),"",IFERROR(INDEX($J$22:$J$52,MATCH($A424,$I$22:$I$52,1)),""))</f>
        <v/>
      </c>
      <c r="G424" s="52" t="str">
        <f aca="false">IF(AND(ISNUMBER($F424),ISNUMBER($E424)),ROUND($E424*$F424,2),"")</f>
        <v/>
      </c>
    </row>
    <row r="425" customFormat="false" ht="15" hidden="false" customHeight="false" outlineLevel="0" collapsed="false">
      <c r="A425" s="42"/>
      <c r="B425" s="22"/>
      <c r="C425" s="22"/>
      <c r="D425" s="22"/>
      <c r="E425" s="22"/>
      <c r="F425" s="51" t="str">
        <f aca="false">IF(OR($A425="",$E425=""),"",IFERROR(INDEX($J$22:$J$52,MATCH($A425,$I$22:$I$52,1)),""))</f>
        <v/>
      </c>
      <c r="G425" s="52" t="str">
        <f aca="false">IF(AND(ISNUMBER($F425),ISNUMBER($E425)),ROUND($E425*$F425,2),"")</f>
        <v/>
      </c>
    </row>
    <row r="426" customFormat="false" ht="15" hidden="false" customHeight="false" outlineLevel="0" collapsed="false">
      <c r="A426" s="42"/>
      <c r="B426" s="22"/>
      <c r="C426" s="22"/>
      <c r="D426" s="22"/>
      <c r="E426" s="22"/>
      <c r="F426" s="51" t="str">
        <f aca="false">IF(OR($A426="",$E426=""),"",IFERROR(INDEX($J$22:$J$52,MATCH($A426,$I$22:$I$52,1)),""))</f>
        <v/>
      </c>
      <c r="G426" s="52" t="str">
        <f aca="false">IF(AND(ISNUMBER($F426),ISNUMBER($E426)),ROUND($E426*$F426,2),"")</f>
        <v/>
      </c>
    </row>
    <row r="427" customFormat="false" ht="15" hidden="false" customHeight="false" outlineLevel="0" collapsed="false">
      <c r="A427" s="42"/>
      <c r="B427" s="22"/>
      <c r="C427" s="22"/>
      <c r="D427" s="22"/>
      <c r="E427" s="22"/>
      <c r="F427" s="51" t="str">
        <f aca="false">IF(OR($A427="",$E427=""),"",IFERROR(INDEX($J$22:$J$52,MATCH($A427,$I$22:$I$52,1)),""))</f>
        <v/>
      </c>
      <c r="G427" s="52" t="str">
        <f aca="false">IF(AND(ISNUMBER($F427),ISNUMBER($E427)),ROUND($E427*$F427,2),"")</f>
        <v/>
      </c>
    </row>
    <row r="428" customFormat="false" ht="15" hidden="false" customHeight="false" outlineLevel="0" collapsed="false">
      <c r="A428" s="42"/>
      <c r="B428" s="22"/>
      <c r="C428" s="22"/>
      <c r="D428" s="22"/>
      <c r="E428" s="22"/>
      <c r="F428" s="51" t="str">
        <f aca="false">IF(OR($A428="",$E428=""),"",IFERROR(INDEX($J$22:$J$52,MATCH($A428,$I$22:$I$52,1)),""))</f>
        <v/>
      </c>
      <c r="G428" s="52" t="str">
        <f aca="false">IF(AND(ISNUMBER($F428),ISNUMBER($E428)),ROUND($E428*$F428,2),"")</f>
        <v/>
      </c>
    </row>
    <row r="429" customFormat="false" ht="15" hidden="false" customHeight="false" outlineLevel="0" collapsed="false">
      <c r="A429" s="42"/>
      <c r="B429" s="22"/>
      <c r="C429" s="22"/>
      <c r="D429" s="22"/>
      <c r="E429" s="22"/>
      <c r="F429" s="51" t="str">
        <f aca="false">IF(OR($A429="",$E429=""),"",IFERROR(INDEX($J$22:$J$52,MATCH($A429,$I$22:$I$52,1)),""))</f>
        <v/>
      </c>
      <c r="G429" s="52" t="str">
        <f aca="false">IF(AND(ISNUMBER($F429),ISNUMBER($E429)),ROUND($E429*$F429,2),"")</f>
        <v/>
      </c>
    </row>
    <row r="430" customFormat="false" ht="15" hidden="false" customHeight="false" outlineLevel="0" collapsed="false">
      <c r="A430" s="42"/>
      <c r="B430" s="22"/>
      <c r="C430" s="22"/>
      <c r="D430" s="22"/>
      <c r="E430" s="22"/>
      <c r="F430" s="51" t="str">
        <f aca="false">IF(OR($A430="",$E430=""),"",IFERROR(INDEX($J$22:$J$52,MATCH($A430,$I$22:$I$52,1)),""))</f>
        <v/>
      </c>
      <c r="G430" s="52" t="str">
        <f aca="false">IF(AND(ISNUMBER($F430),ISNUMBER($E430)),ROUND($E430*$F430,2),"")</f>
        <v/>
      </c>
    </row>
    <row r="431" customFormat="false" ht="15" hidden="false" customHeight="false" outlineLevel="0" collapsed="false">
      <c r="A431" s="42"/>
      <c r="B431" s="22"/>
      <c r="C431" s="22"/>
      <c r="D431" s="22"/>
      <c r="E431" s="22"/>
      <c r="F431" s="51" t="str">
        <f aca="false">IF(OR($A431="",$E431=""),"",IFERROR(INDEX($J$22:$J$52,MATCH($A431,$I$22:$I$52,1)),""))</f>
        <v/>
      </c>
      <c r="G431" s="52" t="str">
        <f aca="false">IF(AND(ISNUMBER($F431),ISNUMBER($E431)),ROUND($E431*$F431,2),"")</f>
        <v/>
      </c>
    </row>
    <row r="432" customFormat="false" ht="15" hidden="false" customHeight="false" outlineLevel="0" collapsed="false">
      <c r="A432" s="42"/>
      <c r="B432" s="22"/>
      <c r="C432" s="22"/>
      <c r="D432" s="22"/>
      <c r="E432" s="22"/>
      <c r="F432" s="51" t="str">
        <f aca="false">IF(OR($A432="",$E432=""),"",IFERROR(INDEX($J$22:$J$52,MATCH($A432,$I$22:$I$52,1)),""))</f>
        <v/>
      </c>
      <c r="G432" s="52" t="str">
        <f aca="false">IF(AND(ISNUMBER($F432),ISNUMBER($E432)),ROUND($E432*$F432,2),"")</f>
        <v/>
      </c>
    </row>
    <row r="433" customFormat="false" ht="15" hidden="false" customHeight="false" outlineLevel="0" collapsed="false">
      <c r="A433" s="42"/>
      <c r="B433" s="22"/>
      <c r="C433" s="22"/>
      <c r="D433" s="22"/>
      <c r="E433" s="22"/>
      <c r="F433" s="51" t="str">
        <f aca="false">IF(OR($A433="",$E433=""),"",IFERROR(INDEX($J$22:$J$52,MATCH($A433,$I$22:$I$52,1)),""))</f>
        <v/>
      </c>
      <c r="G433" s="52" t="str">
        <f aca="false">IF(AND(ISNUMBER($F433),ISNUMBER($E433)),ROUND($E433*$F433,2),"")</f>
        <v/>
      </c>
    </row>
    <row r="434" customFormat="false" ht="15" hidden="false" customHeight="false" outlineLevel="0" collapsed="false">
      <c r="A434" s="42"/>
      <c r="B434" s="22"/>
      <c r="C434" s="22"/>
      <c r="D434" s="22"/>
      <c r="E434" s="22"/>
      <c r="F434" s="51" t="str">
        <f aca="false">IF(OR($A434="",$E434=""),"",IFERROR(INDEX($J$22:$J$52,MATCH($A434,$I$22:$I$52,1)),""))</f>
        <v/>
      </c>
      <c r="G434" s="52" t="str">
        <f aca="false">IF(AND(ISNUMBER($F434),ISNUMBER($E434)),ROUND($E434*$F434,2),"")</f>
        <v/>
      </c>
    </row>
    <row r="435" customFormat="false" ht="15" hidden="false" customHeight="false" outlineLevel="0" collapsed="false">
      <c r="A435" s="42"/>
      <c r="B435" s="22"/>
      <c r="C435" s="22"/>
      <c r="D435" s="22"/>
      <c r="E435" s="22"/>
      <c r="F435" s="51" t="str">
        <f aca="false">IF(OR($A435="",$E435=""),"",IFERROR(INDEX($J$22:$J$52,MATCH($A435,$I$22:$I$52,1)),""))</f>
        <v/>
      </c>
      <c r="G435" s="52" t="str">
        <f aca="false">IF(AND(ISNUMBER($F435),ISNUMBER($E435)),ROUND($E435*$F435,2),"")</f>
        <v/>
      </c>
    </row>
    <row r="436" customFormat="false" ht="15" hidden="false" customHeight="false" outlineLevel="0" collapsed="false">
      <c r="A436" s="42"/>
      <c r="B436" s="22"/>
      <c r="C436" s="22"/>
      <c r="D436" s="22"/>
      <c r="E436" s="22"/>
      <c r="F436" s="51" t="str">
        <f aca="false">IF(OR($A436="",$E436=""),"",IFERROR(INDEX($J$22:$J$52,MATCH($A436,$I$22:$I$52,1)),""))</f>
        <v/>
      </c>
      <c r="G436" s="52" t="str">
        <f aca="false">IF(AND(ISNUMBER($F436),ISNUMBER($E436)),ROUND($E436*$F436,2),"")</f>
        <v/>
      </c>
    </row>
    <row r="437" customFormat="false" ht="15" hidden="false" customHeight="false" outlineLevel="0" collapsed="false">
      <c r="A437" s="42"/>
      <c r="B437" s="22"/>
      <c r="C437" s="22"/>
      <c r="D437" s="22"/>
      <c r="E437" s="22"/>
      <c r="F437" s="51" t="str">
        <f aca="false">IF(OR($A437="",$E437=""),"",IFERROR(INDEX($J$22:$J$52,MATCH($A437,$I$22:$I$52,1)),""))</f>
        <v/>
      </c>
      <c r="G437" s="52" t="str">
        <f aca="false">IF(AND(ISNUMBER($F437),ISNUMBER($E437)),ROUND($E437*$F437,2),"")</f>
        <v/>
      </c>
    </row>
    <row r="438" customFormat="false" ht="15" hidden="false" customHeight="false" outlineLevel="0" collapsed="false">
      <c r="A438" s="42"/>
      <c r="B438" s="22"/>
      <c r="C438" s="22"/>
      <c r="D438" s="22"/>
      <c r="E438" s="22"/>
      <c r="F438" s="51" t="str">
        <f aca="false">IF(OR($A438="",$E438=""),"",IFERROR(INDEX($J$22:$J$52,MATCH($A438,$I$22:$I$52,1)),""))</f>
        <v/>
      </c>
      <c r="G438" s="52" t="str">
        <f aca="false">IF(AND(ISNUMBER($F438),ISNUMBER($E438)),ROUND($E438*$F438,2),"")</f>
        <v/>
      </c>
    </row>
    <row r="439" customFormat="false" ht="15" hidden="false" customHeight="false" outlineLevel="0" collapsed="false">
      <c r="A439" s="42"/>
      <c r="B439" s="22"/>
      <c r="C439" s="22"/>
      <c r="D439" s="22"/>
      <c r="E439" s="22"/>
      <c r="F439" s="51" t="str">
        <f aca="false">IF(OR($A439="",$E439=""),"",IFERROR(INDEX($J$22:$J$52,MATCH($A439,$I$22:$I$52,1)),""))</f>
        <v/>
      </c>
      <c r="G439" s="52" t="str">
        <f aca="false">IF(AND(ISNUMBER($F439),ISNUMBER($E439)),ROUND($E439*$F439,2),"")</f>
        <v/>
      </c>
    </row>
    <row r="440" customFormat="false" ht="15" hidden="false" customHeight="false" outlineLevel="0" collapsed="false">
      <c r="A440" s="42"/>
      <c r="B440" s="22"/>
      <c r="C440" s="22"/>
      <c r="D440" s="22"/>
      <c r="E440" s="22"/>
      <c r="F440" s="51" t="str">
        <f aca="false">IF(OR($A440="",$E440=""),"",IFERROR(INDEX($J$22:$J$52,MATCH($A440,$I$22:$I$52,1)),""))</f>
        <v/>
      </c>
      <c r="G440" s="52" t="str">
        <f aca="false">IF(AND(ISNUMBER($F440),ISNUMBER($E440)),ROUND($E440*$F440,2),"")</f>
        <v/>
      </c>
    </row>
    <row r="441" customFormat="false" ht="15" hidden="false" customHeight="false" outlineLevel="0" collapsed="false">
      <c r="A441" s="42"/>
      <c r="B441" s="22"/>
      <c r="C441" s="22"/>
      <c r="D441" s="22"/>
      <c r="E441" s="22"/>
      <c r="F441" s="51" t="str">
        <f aca="false">IF(OR($A441="",$E441=""),"",IFERROR(INDEX($J$22:$J$52,MATCH($A441,$I$22:$I$52,1)),""))</f>
        <v/>
      </c>
      <c r="G441" s="52" t="str">
        <f aca="false">IF(AND(ISNUMBER($F441),ISNUMBER($E441)),ROUND($E441*$F441,2),"")</f>
        <v/>
      </c>
    </row>
    <row r="442" customFormat="false" ht="15" hidden="false" customHeight="false" outlineLevel="0" collapsed="false">
      <c r="A442" s="42"/>
      <c r="B442" s="22"/>
      <c r="C442" s="22"/>
      <c r="D442" s="22"/>
      <c r="E442" s="22"/>
      <c r="F442" s="51" t="str">
        <f aca="false">IF(OR($A442="",$E442=""),"",IFERROR(INDEX($J$22:$J$52,MATCH($A442,$I$22:$I$52,1)),""))</f>
        <v/>
      </c>
      <c r="G442" s="52" t="str">
        <f aca="false">IF(AND(ISNUMBER($F442),ISNUMBER($E442)),ROUND($E442*$F442,2),"")</f>
        <v/>
      </c>
    </row>
    <row r="443" customFormat="false" ht="15" hidden="false" customHeight="false" outlineLevel="0" collapsed="false">
      <c r="A443" s="42"/>
      <c r="B443" s="22"/>
      <c r="C443" s="22"/>
      <c r="D443" s="22"/>
      <c r="E443" s="22"/>
      <c r="F443" s="51" t="str">
        <f aca="false">IF(OR($A443="",$E443=""),"",IFERROR(INDEX($J$22:$J$52,MATCH($A443,$I$22:$I$52,1)),""))</f>
        <v/>
      </c>
      <c r="G443" s="52" t="str">
        <f aca="false">IF(AND(ISNUMBER($F443),ISNUMBER($E443)),ROUND($E443*$F443,2),"")</f>
        <v/>
      </c>
    </row>
    <row r="444" customFormat="false" ht="15" hidden="false" customHeight="false" outlineLevel="0" collapsed="false">
      <c r="A444" s="42"/>
      <c r="B444" s="22"/>
      <c r="C444" s="22"/>
      <c r="D444" s="22"/>
      <c r="E444" s="22"/>
      <c r="F444" s="51" t="str">
        <f aca="false">IF(OR($A444="",$E444=""),"",IFERROR(INDEX($J$22:$J$52,MATCH($A444,$I$22:$I$52,1)),""))</f>
        <v/>
      </c>
      <c r="G444" s="52" t="str">
        <f aca="false">IF(AND(ISNUMBER($F444),ISNUMBER($E444)),ROUND($E444*$F444,2),"")</f>
        <v/>
      </c>
    </row>
    <row r="445" customFormat="false" ht="15" hidden="false" customHeight="false" outlineLevel="0" collapsed="false">
      <c r="A445" s="42"/>
      <c r="B445" s="22"/>
      <c r="C445" s="22"/>
      <c r="D445" s="22"/>
      <c r="E445" s="22"/>
      <c r="F445" s="51" t="str">
        <f aca="false">IF(OR($A445="",$E445=""),"",IFERROR(INDEX($J$22:$J$52,MATCH($A445,$I$22:$I$52,1)),""))</f>
        <v/>
      </c>
      <c r="G445" s="52" t="str">
        <f aca="false">IF(AND(ISNUMBER($F445),ISNUMBER($E445)),ROUND($E445*$F445,2),"")</f>
        <v/>
      </c>
    </row>
    <row r="446" customFormat="false" ht="15" hidden="false" customHeight="false" outlineLevel="0" collapsed="false">
      <c r="A446" s="42"/>
      <c r="B446" s="22"/>
      <c r="C446" s="22"/>
      <c r="D446" s="22"/>
      <c r="E446" s="22"/>
      <c r="F446" s="51" t="str">
        <f aca="false">IF(OR($A446="",$E446=""),"",IFERROR(INDEX($J$22:$J$52,MATCH($A446,$I$22:$I$52,1)),""))</f>
        <v/>
      </c>
      <c r="G446" s="52" t="str">
        <f aca="false">IF(AND(ISNUMBER($F446),ISNUMBER($E446)),ROUND($E446*$F446,2),"")</f>
        <v/>
      </c>
    </row>
    <row r="447" customFormat="false" ht="15" hidden="false" customHeight="false" outlineLevel="0" collapsed="false">
      <c r="A447" s="42"/>
      <c r="B447" s="22"/>
      <c r="C447" s="22"/>
      <c r="D447" s="22"/>
      <c r="E447" s="22"/>
      <c r="F447" s="51" t="str">
        <f aca="false">IF(OR($A447="",$E447=""),"",IFERROR(INDEX($J$22:$J$52,MATCH($A447,$I$22:$I$52,1)),""))</f>
        <v/>
      </c>
      <c r="G447" s="52" t="str">
        <f aca="false">IF(AND(ISNUMBER($F447),ISNUMBER($E447)),ROUND($E447*$F447,2),"")</f>
        <v/>
      </c>
    </row>
    <row r="448" customFormat="false" ht="15" hidden="false" customHeight="false" outlineLevel="0" collapsed="false">
      <c r="A448" s="42"/>
      <c r="B448" s="22"/>
      <c r="C448" s="22"/>
      <c r="D448" s="22"/>
      <c r="E448" s="22"/>
      <c r="F448" s="51" t="str">
        <f aca="false">IF(OR($A448="",$E448=""),"",IFERROR(INDEX($J$22:$J$52,MATCH($A448,$I$22:$I$52,1)),""))</f>
        <v/>
      </c>
      <c r="G448" s="52" t="str">
        <f aca="false">IF(AND(ISNUMBER($F448),ISNUMBER($E448)),ROUND($E448*$F448,2),"")</f>
        <v/>
      </c>
    </row>
    <row r="449" customFormat="false" ht="15" hidden="false" customHeight="false" outlineLevel="0" collapsed="false">
      <c r="A449" s="42"/>
      <c r="B449" s="22"/>
      <c r="C449" s="22"/>
      <c r="D449" s="22"/>
      <c r="E449" s="22"/>
      <c r="F449" s="51" t="str">
        <f aca="false">IF(OR($A449="",$E449=""),"",IFERROR(INDEX($J$22:$J$52,MATCH($A449,$I$22:$I$52,1)),""))</f>
        <v/>
      </c>
      <c r="G449" s="52" t="str">
        <f aca="false">IF(AND(ISNUMBER($F449),ISNUMBER($E449)),ROUND($E449*$F449,2),"")</f>
        <v/>
      </c>
    </row>
    <row r="450" customFormat="false" ht="15" hidden="false" customHeight="false" outlineLevel="0" collapsed="false">
      <c r="A450" s="42"/>
      <c r="B450" s="22"/>
      <c r="C450" s="22"/>
      <c r="D450" s="22"/>
      <c r="E450" s="22"/>
      <c r="F450" s="51" t="str">
        <f aca="false">IF(OR($A450="",$E450=""),"",IFERROR(INDEX($J$22:$J$52,MATCH($A450,$I$22:$I$52,1)),""))</f>
        <v/>
      </c>
      <c r="G450" s="52" t="str">
        <f aca="false">IF(AND(ISNUMBER($F450),ISNUMBER($E450)),ROUND($E450*$F450,2),"")</f>
        <v/>
      </c>
    </row>
    <row r="451" customFormat="false" ht="15" hidden="false" customHeight="false" outlineLevel="0" collapsed="false">
      <c r="A451" s="42"/>
      <c r="B451" s="22"/>
      <c r="C451" s="22"/>
      <c r="D451" s="22"/>
      <c r="E451" s="22"/>
      <c r="F451" s="51" t="str">
        <f aca="false">IF(OR($A451="",$E451=""),"",IFERROR(INDEX($J$22:$J$52,MATCH($A451,$I$22:$I$52,1)),""))</f>
        <v/>
      </c>
      <c r="G451" s="52" t="str">
        <f aca="false">IF(AND(ISNUMBER($F451),ISNUMBER($E451)),ROUND($E451*$F451,2),"")</f>
        <v/>
      </c>
    </row>
    <row r="452" customFormat="false" ht="15" hidden="false" customHeight="false" outlineLevel="0" collapsed="false">
      <c r="A452" s="42"/>
      <c r="B452" s="22"/>
      <c r="C452" s="22"/>
      <c r="D452" s="22"/>
      <c r="E452" s="22"/>
      <c r="F452" s="51" t="str">
        <f aca="false">IF(OR($A452="",$E452=""),"",IFERROR(INDEX($J$22:$J$52,MATCH($A452,$I$22:$I$52,1)),""))</f>
        <v/>
      </c>
      <c r="G452" s="52" t="str">
        <f aca="false">IF(AND(ISNUMBER($F452),ISNUMBER($E452)),ROUND($E452*$F452,2),"")</f>
        <v/>
      </c>
    </row>
    <row r="453" customFormat="false" ht="15" hidden="false" customHeight="false" outlineLevel="0" collapsed="false">
      <c r="A453" s="42"/>
      <c r="B453" s="22"/>
      <c r="C453" s="22"/>
      <c r="D453" s="22"/>
      <c r="E453" s="22"/>
      <c r="F453" s="51" t="str">
        <f aca="false">IF(OR($A453="",$E453=""),"",IFERROR(INDEX($J$22:$J$52,MATCH($A453,$I$22:$I$52,1)),""))</f>
        <v/>
      </c>
      <c r="G453" s="52" t="str">
        <f aca="false">IF(AND(ISNUMBER($F453),ISNUMBER($E453)),ROUND($E453*$F453,2),"")</f>
        <v/>
      </c>
    </row>
    <row r="454" customFormat="false" ht="15" hidden="false" customHeight="false" outlineLevel="0" collapsed="false">
      <c r="A454" s="42"/>
      <c r="B454" s="22"/>
      <c r="C454" s="22"/>
      <c r="D454" s="22"/>
      <c r="E454" s="22"/>
      <c r="F454" s="51" t="str">
        <f aca="false">IF(OR($A454="",$E454=""),"",IFERROR(INDEX($J$22:$J$52,MATCH($A454,$I$22:$I$52,1)),""))</f>
        <v/>
      </c>
      <c r="G454" s="52" t="str">
        <f aca="false">IF(AND(ISNUMBER($F454),ISNUMBER($E454)),ROUND($E454*$F454,2),"")</f>
        <v/>
      </c>
    </row>
    <row r="455" customFormat="false" ht="15" hidden="false" customHeight="false" outlineLevel="0" collapsed="false">
      <c r="A455" s="42"/>
      <c r="B455" s="22"/>
      <c r="C455" s="22"/>
      <c r="D455" s="22"/>
      <c r="E455" s="22"/>
      <c r="F455" s="51" t="str">
        <f aca="false">IF(OR($A455="",$E455=""),"",IFERROR(INDEX($J$22:$J$52,MATCH($A455,$I$22:$I$52,1)),""))</f>
        <v/>
      </c>
      <c r="G455" s="52" t="str">
        <f aca="false">IF(AND(ISNUMBER($F455),ISNUMBER($E455)),ROUND($E455*$F455,2),"")</f>
        <v/>
      </c>
    </row>
    <row r="456" customFormat="false" ht="15" hidden="false" customHeight="false" outlineLevel="0" collapsed="false">
      <c r="A456" s="42"/>
      <c r="B456" s="22"/>
      <c r="C456" s="22"/>
      <c r="D456" s="22"/>
      <c r="E456" s="22"/>
      <c r="F456" s="51" t="str">
        <f aca="false">IF(OR($A456="",$E456=""),"",IFERROR(INDEX($J$22:$J$52,MATCH($A456,$I$22:$I$52,1)),""))</f>
        <v/>
      </c>
      <c r="G456" s="52" t="str">
        <f aca="false">IF(AND(ISNUMBER($F456),ISNUMBER($E456)),ROUND($E456*$F456,2),"")</f>
        <v/>
      </c>
    </row>
    <row r="457" customFormat="false" ht="15" hidden="false" customHeight="false" outlineLevel="0" collapsed="false">
      <c r="A457" s="42"/>
      <c r="B457" s="22"/>
      <c r="C457" s="22"/>
      <c r="D457" s="22"/>
      <c r="E457" s="22"/>
      <c r="F457" s="51" t="str">
        <f aca="false">IF(OR($A457="",$E457=""),"",IFERROR(INDEX($J$22:$J$52,MATCH($A457,$I$22:$I$52,1)),""))</f>
        <v/>
      </c>
      <c r="G457" s="52" t="str">
        <f aca="false">IF(AND(ISNUMBER($F457),ISNUMBER($E457)),ROUND($E457*$F457,2),"")</f>
        <v/>
      </c>
    </row>
    <row r="458" customFormat="false" ht="15" hidden="false" customHeight="false" outlineLevel="0" collapsed="false">
      <c r="A458" s="42"/>
      <c r="B458" s="22"/>
      <c r="C458" s="22"/>
      <c r="D458" s="22"/>
      <c r="E458" s="22"/>
      <c r="F458" s="51" t="str">
        <f aca="false">IF(OR($A458="",$E458=""),"",IFERROR(INDEX($J$22:$J$52,MATCH($A458,$I$22:$I$52,1)),""))</f>
        <v/>
      </c>
      <c r="G458" s="52" t="str">
        <f aca="false">IF(AND(ISNUMBER($F458),ISNUMBER($E458)),ROUND($E458*$F458,2),"")</f>
        <v/>
      </c>
    </row>
    <row r="459" customFormat="false" ht="15" hidden="false" customHeight="false" outlineLevel="0" collapsed="false">
      <c r="A459" s="42"/>
      <c r="B459" s="22"/>
      <c r="C459" s="22"/>
      <c r="D459" s="22"/>
      <c r="E459" s="22"/>
      <c r="F459" s="51" t="str">
        <f aca="false">IF(OR($A459="",$E459=""),"",IFERROR(INDEX($J$22:$J$52,MATCH($A459,$I$22:$I$52,1)),""))</f>
        <v/>
      </c>
      <c r="G459" s="52" t="str">
        <f aca="false">IF(AND(ISNUMBER($F459),ISNUMBER($E459)),ROUND($E459*$F459,2),"")</f>
        <v/>
      </c>
    </row>
    <row r="460" customFormat="false" ht="15" hidden="false" customHeight="false" outlineLevel="0" collapsed="false">
      <c r="A460" s="42"/>
      <c r="B460" s="22"/>
      <c r="C460" s="22"/>
      <c r="D460" s="22"/>
      <c r="E460" s="22"/>
      <c r="F460" s="51" t="str">
        <f aca="false">IF(OR($A460="",$E460=""),"",IFERROR(INDEX($J$22:$J$52,MATCH($A460,$I$22:$I$52,1)),""))</f>
        <v/>
      </c>
      <c r="G460" s="52" t="str">
        <f aca="false">IF(AND(ISNUMBER($F460),ISNUMBER($E460)),ROUND($E460*$F460,2),"")</f>
        <v/>
      </c>
    </row>
    <row r="461" customFormat="false" ht="15" hidden="false" customHeight="false" outlineLevel="0" collapsed="false">
      <c r="A461" s="42"/>
      <c r="B461" s="22"/>
      <c r="C461" s="22"/>
      <c r="D461" s="22"/>
      <c r="E461" s="22"/>
      <c r="F461" s="51" t="str">
        <f aca="false">IF(OR($A461="",$E461=""),"",IFERROR(INDEX($J$22:$J$52,MATCH($A461,$I$22:$I$52,1)),""))</f>
        <v/>
      </c>
      <c r="G461" s="52" t="str">
        <f aca="false">IF(AND(ISNUMBER($F461),ISNUMBER($E461)),ROUND($E461*$F461,2),"")</f>
        <v/>
      </c>
    </row>
    <row r="462" customFormat="false" ht="15" hidden="false" customHeight="false" outlineLevel="0" collapsed="false">
      <c r="A462" s="42"/>
      <c r="B462" s="22"/>
      <c r="C462" s="22"/>
      <c r="D462" s="22"/>
      <c r="E462" s="22"/>
      <c r="F462" s="51" t="str">
        <f aca="false">IF(OR($A462="",$E462=""),"",IFERROR(INDEX($J$22:$J$52,MATCH($A462,$I$22:$I$52,1)),""))</f>
        <v/>
      </c>
      <c r="G462" s="52" t="str">
        <f aca="false">IF(AND(ISNUMBER($F462),ISNUMBER($E462)),ROUND($E462*$F462,2),"")</f>
        <v/>
      </c>
    </row>
    <row r="463" customFormat="false" ht="15" hidden="false" customHeight="false" outlineLevel="0" collapsed="false">
      <c r="A463" s="42"/>
      <c r="B463" s="22"/>
      <c r="C463" s="22"/>
      <c r="D463" s="22"/>
      <c r="E463" s="22"/>
      <c r="F463" s="51" t="str">
        <f aca="false">IF(OR($A463="",$E463=""),"",IFERROR(INDEX($J$22:$J$52,MATCH($A463,$I$22:$I$52,1)),""))</f>
        <v/>
      </c>
      <c r="G463" s="52" t="str">
        <f aca="false">IF(AND(ISNUMBER($F463),ISNUMBER($E463)),ROUND($E463*$F463,2),"")</f>
        <v/>
      </c>
    </row>
    <row r="464" customFormat="false" ht="15" hidden="false" customHeight="false" outlineLevel="0" collapsed="false">
      <c r="A464" s="42"/>
      <c r="B464" s="22"/>
      <c r="C464" s="22"/>
      <c r="D464" s="22"/>
      <c r="E464" s="22"/>
      <c r="F464" s="51" t="str">
        <f aca="false">IF(OR($A464="",$E464=""),"",IFERROR(INDEX($J$22:$J$52,MATCH($A464,$I$22:$I$52,1)),""))</f>
        <v/>
      </c>
      <c r="G464" s="52" t="str">
        <f aca="false">IF(AND(ISNUMBER($F464),ISNUMBER($E464)),ROUND($E464*$F464,2),"")</f>
        <v/>
      </c>
    </row>
    <row r="465" customFormat="false" ht="15" hidden="false" customHeight="false" outlineLevel="0" collapsed="false">
      <c r="A465" s="42"/>
      <c r="B465" s="22"/>
      <c r="C465" s="22"/>
      <c r="D465" s="22"/>
      <c r="E465" s="22"/>
      <c r="F465" s="51" t="str">
        <f aca="false">IF(OR($A465="",$E465=""),"",IFERROR(INDEX($J$22:$J$52,MATCH($A465,$I$22:$I$52,1)),""))</f>
        <v/>
      </c>
      <c r="G465" s="52" t="str">
        <f aca="false">IF(AND(ISNUMBER($F465),ISNUMBER($E465)),ROUND($E465*$F465,2),"")</f>
        <v/>
      </c>
    </row>
    <row r="466" customFormat="false" ht="15" hidden="false" customHeight="false" outlineLevel="0" collapsed="false">
      <c r="A466" s="42"/>
      <c r="B466" s="22"/>
      <c r="C466" s="22"/>
      <c r="D466" s="22"/>
      <c r="E466" s="22"/>
      <c r="F466" s="51" t="str">
        <f aca="false">IF(OR($A466="",$E466=""),"",IFERROR(INDEX($J$22:$J$52,MATCH($A466,$I$22:$I$52,1)),""))</f>
        <v/>
      </c>
      <c r="G466" s="52" t="str">
        <f aca="false">IF(AND(ISNUMBER($F466),ISNUMBER($E466)),ROUND($E466*$F466,2),"")</f>
        <v/>
      </c>
    </row>
    <row r="467" customFormat="false" ht="15" hidden="false" customHeight="false" outlineLevel="0" collapsed="false">
      <c r="A467" s="42"/>
      <c r="B467" s="22"/>
      <c r="C467" s="22"/>
      <c r="D467" s="22"/>
      <c r="E467" s="22"/>
      <c r="F467" s="51" t="str">
        <f aca="false">IF(OR($A467="",$E467=""),"",IFERROR(INDEX($J$22:$J$52,MATCH($A467,$I$22:$I$52,1)),""))</f>
        <v/>
      </c>
      <c r="G467" s="52" t="str">
        <f aca="false">IF(AND(ISNUMBER($F467),ISNUMBER($E467)),ROUND($E467*$F467,2),"")</f>
        <v/>
      </c>
    </row>
    <row r="468" customFormat="false" ht="15" hidden="false" customHeight="false" outlineLevel="0" collapsed="false">
      <c r="A468" s="42"/>
      <c r="B468" s="22"/>
      <c r="C468" s="22"/>
      <c r="D468" s="22"/>
      <c r="E468" s="22"/>
      <c r="F468" s="51" t="str">
        <f aca="false">IF(OR($A468="",$E468=""),"",IFERROR(INDEX($J$22:$J$52,MATCH($A468,$I$22:$I$52,1)),""))</f>
        <v/>
      </c>
      <c r="G468" s="52" t="str">
        <f aca="false">IF(AND(ISNUMBER($F468),ISNUMBER($E468)),ROUND($E468*$F468,2),"")</f>
        <v/>
      </c>
    </row>
    <row r="469" customFormat="false" ht="15" hidden="false" customHeight="false" outlineLevel="0" collapsed="false">
      <c r="A469" s="42"/>
      <c r="B469" s="22"/>
      <c r="C469" s="22"/>
      <c r="D469" s="22"/>
      <c r="E469" s="22"/>
      <c r="F469" s="51" t="str">
        <f aca="false">IF(OR($A469="",$E469=""),"",IFERROR(INDEX($J$22:$J$52,MATCH($A469,$I$22:$I$52,1)),""))</f>
        <v/>
      </c>
      <c r="G469" s="52" t="str">
        <f aca="false">IF(AND(ISNUMBER($F469),ISNUMBER($E469)),ROUND($E469*$F469,2),"")</f>
        <v/>
      </c>
    </row>
    <row r="470" customFormat="false" ht="15" hidden="false" customHeight="false" outlineLevel="0" collapsed="false">
      <c r="A470" s="42"/>
      <c r="B470" s="22"/>
      <c r="C470" s="22"/>
      <c r="D470" s="22"/>
      <c r="E470" s="22"/>
      <c r="F470" s="51" t="str">
        <f aca="false">IF(OR($A470="",$E470=""),"",IFERROR(INDEX($J$22:$J$52,MATCH($A470,$I$22:$I$52,1)),""))</f>
        <v/>
      </c>
      <c r="G470" s="52" t="str">
        <f aca="false">IF(AND(ISNUMBER($F470),ISNUMBER($E470)),ROUND($E470*$F470,2),"")</f>
        <v/>
      </c>
    </row>
    <row r="471" customFormat="false" ht="15" hidden="false" customHeight="false" outlineLevel="0" collapsed="false">
      <c r="A471" s="42"/>
      <c r="B471" s="22"/>
      <c r="C471" s="22"/>
      <c r="D471" s="22"/>
      <c r="E471" s="22"/>
      <c r="F471" s="51" t="str">
        <f aca="false">IF(OR($A471="",$E471=""),"",IFERROR(INDEX($J$22:$J$52,MATCH($A471,$I$22:$I$52,1)),""))</f>
        <v/>
      </c>
      <c r="G471" s="52" t="str">
        <f aca="false">IF(AND(ISNUMBER($F471),ISNUMBER($E471)),ROUND($E471*$F471,2),"")</f>
        <v/>
      </c>
    </row>
    <row r="472" customFormat="false" ht="15" hidden="false" customHeight="false" outlineLevel="0" collapsed="false">
      <c r="A472" s="42"/>
      <c r="B472" s="22"/>
      <c r="C472" s="22"/>
      <c r="D472" s="22"/>
      <c r="E472" s="22"/>
      <c r="F472" s="51" t="str">
        <f aca="false">IF(OR($A472="",$E472=""),"",IFERROR(INDEX($J$22:$J$52,MATCH($A472,$I$22:$I$52,1)),""))</f>
        <v/>
      </c>
      <c r="G472" s="52" t="str">
        <f aca="false">IF(AND(ISNUMBER($F472),ISNUMBER($E472)),ROUND($E472*$F472,2),"")</f>
        <v/>
      </c>
    </row>
    <row r="473" customFormat="false" ht="15" hidden="false" customHeight="false" outlineLevel="0" collapsed="false">
      <c r="A473" s="42"/>
      <c r="B473" s="22"/>
      <c r="C473" s="22"/>
      <c r="D473" s="22"/>
      <c r="E473" s="22"/>
      <c r="F473" s="51" t="str">
        <f aca="false">IF(OR($A473="",$E473=""),"",IFERROR(INDEX($J$22:$J$52,MATCH($A473,$I$22:$I$52,1)),""))</f>
        <v/>
      </c>
      <c r="G473" s="52" t="str">
        <f aca="false">IF(AND(ISNUMBER($F473),ISNUMBER($E473)),ROUND($E473*$F473,2),"")</f>
        <v/>
      </c>
    </row>
    <row r="474" customFormat="false" ht="15" hidden="false" customHeight="false" outlineLevel="0" collapsed="false">
      <c r="A474" s="42"/>
      <c r="B474" s="22"/>
      <c r="C474" s="22"/>
      <c r="D474" s="22"/>
      <c r="E474" s="22"/>
      <c r="F474" s="51" t="str">
        <f aca="false">IF(OR($A474="",$E474=""),"",IFERROR(INDEX($J$22:$J$52,MATCH($A474,$I$22:$I$52,1)),""))</f>
        <v/>
      </c>
      <c r="G474" s="52" t="str">
        <f aca="false">IF(AND(ISNUMBER($F474),ISNUMBER($E474)),ROUND($E474*$F474,2),"")</f>
        <v/>
      </c>
    </row>
    <row r="475" customFormat="false" ht="15" hidden="false" customHeight="false" outlineLevel="0" collapsed="false">
      <c r="A475" s="42"/>
      <c r="B475" s="22"/>
      <c r="C475" s="22"/>
      <c r="D475" s="22"/>
      <c r="E475" s="22"/>
      <c r="F475" s="51" t="str">
        <f aca="false">IF(OR($A475="",$E475=""),"",IFERROR(INDEX($J$22:$J$52,MATCH($A475,$I$22:$I$52,1)),""))</f>
        <v/>
      </c>
      <c r="G475" s="52" t="str">
        <f aca="false">IF(AND(ISNUMBER($F475),ISNUMBER($E475)),ROUND($E475*$F475,2),"")</f>
        <v/>
      </c>
    </row>
    <row r="476" customFormat="false" ht="15" hidden="false" customHeight="false" outlineLevel="0" collapsed="false">
      <c r="A476" s="42"/>
      <c r="B476" s="22"/>
      <c r="C476" s="22"/>
      <c r="D476" s="22"/>
      <c r="E476" s="22"/>
      <c r="F476" s="51" t="str">
        <f aca="false">IF(OR($A476="",$E476=""),"",IFERROR(INDEX($J$22:$J$52,MATCH($A476,$I$22:$I$52,1)),""))</f>
        <v/>
      </c>
      <c r="G476" s="52" t="str">
        <f aca="false">IF(AND(ISNUMBER($F476),ISNUMBER($E476)),ROUND($E476*$F476,2),"")</f>
        <v/>
      </c>
    </row>
    <row r="477" customFormat="false" ht="15" hidden="false" customHeight="false" outlineLevel="0" collapsed="false">
      <c r="A477" s="42"/>
      <c r="B477" s="22"/>
      <c r="C477" s="22"/>
      <c r="D477" s="22"/>
      <c r="E477" s="22"/>
      <c r="F477" s="51" t="str">
        <f aca="false">IF(OR($A477="",$E477=""),"",IFERROR(INDEX($J$22:$J$52,MATCH($A477,$I$22:$I$52,1)),""))</f>
        <v/>
      </c>
      <c r="G477" s="52" t="str">
        <f aca="false">IF(AND(ISNUMBER($F477),ISNUMBER($E477)),ROUND($E477*$F477,2),"")</f>
        <v/>
      </c>
    </row>
    <row r="478" customFormat="false" ht="15" hidden="false" customHeight="false" outlineLevel="0" collapsed="false">
      <c r="A478" s="42"/>
      <c r="B478" s="22"/>
      <c r="C478" s="22"/>
      <c r="D478" s="22"/>
      <c r="E478" s="22"/>
      <c r="F478" s="51" t="str">
        <f aca="false">IF(OR($A478="",$E478=""),"",IFERROR(INDEX($J$22:$J$52,MATCH($A478,$I$22:$I$52,1)),""))</f>
        <v/>
      </c>
      <c r="G478" s="52" t="str">
        <f aca="false">IF(AND(ISNUMBER($F478),ISNUMBER($E478)),ROUND($E478*$F478,2),"")</f>
        <v/>
      </c>
    </row>
    <row r="479" customFormat="false" ht="15" hidden="false" customHeight="false" outlineLevel="0" collapsed="false">
      <c r="A479" s="42"/>
      <c r="B479" s="22"/>
      <c r="C479" s="22"/>
      <c r="D479" s="22"/>
      <c r="E479" s="22"/>
      <c r="F479" s="51" t="str">
        <f aca="false">IF(OR($A479="",$E479=""),"",IFERROR(INDEX($J$22:$J$52,MATCH($A479,$I$22:$I$52,1)),""))</f>
        <v/>
      </c>
      <c r="G479" s="52" t="str">
        <f aca="false">IF(AND(ISNUMBER($F479),ISNUMBER($E479)),ROUND($E479*$F479,2),"")</f>
        <v/>
      </c>
    </row>
    <row r="480" customFormat="false" ht="15" hidden="false" customHeight="false" outlineLevel="0" collapsed="false">
      <c r="A480" s="42"/>
      <c r="B480" s="22"/>
      <c r="C480" s="22"/>
      <c r="D480" s="22"/>
      <c r="E480" s="22"/>
      <c r="F480" s="51" t="str">
        <f aca="false">IF(OR($A480="",$E480=""),"",IFERROR(INDEX($J$22:$J$52,MATCH($A480,$I$22:$I$52,1)),""))</f>
        <v/>
      </c>
      <c r="G480" s="52" t="str">
        <f aca="false">IF(AND(ISNUMBER($F480),ISNUMBER($E480)),ROUND($E480*$F480,2),"")</f>
        <v/>
      </c>
    </row>
    <row r="481" customFormat="false" ht="15" hidden="false" customHeight="false" outlineLevel="0" collapsed="false">
      <c r="A481" s="42"/>
      <c r="B481" s="22"/>
      <c r="C481" s="22"/>
      <c r="D481" s="22"/>
      <c r="E481" s="22"/>
      <c r="F481" s="51" t="str">
        <f aca="false">IF(OR($A481="",$E481=""),"",IFERROR(INDEX($J$22:$J$52,MATCH($A481,$I$22:$I$52,1)),""))</f>
        <v/>
      </c>
      <c r="G481" s="52" t="str">
        <f aca="false">IF(AND(ISNUMBER($F481),ISNUMBER($E481)),ROUND($E481*$F481,2),"")</f>
        <v/>
      </c>
    </row>
    <row r="482" customFormat="false" ht="15" hidden="false" customHeight="false" outlineLevel="0" collapsed="false">
      <c r="A482" s="42"/>
      <c r="B482" s="22"/>
      <c r="C482" s="22"/>
      <c r="D482" s="22"/>
      <c r="E482" s="22"/>
      <c r="F482" s="51" t="str">
        <f aca="false">IF(OR($A482="",$E482=""),"",IFERROR(INDEX($J$22:$J$52,MATCH($A482,$I$22:$I$52,1)),""))</f>
        <v/>
      </c>
      <c r="G482" s="52" t="str">
        <f aca="false">IF(AND(ISNUMBER($F482),ISNUMBER($E482)),ROUND($E482*$F482,2),"")</f>
        <v/>
      </c>
    </row>
    <row r="483" customFormat="false" ht="15" hidden="false" customHeight="false" outlineLevel="0" collapsed="false">
      <c r="A483" s="42"/>
      <c r="B483" s="22"/>
      <c r="C483" s="22"/>
      <c r="D483" s="22"/>
      <c r="E483" s="22"/>
      <c r="F483" s="51" t="str">
        <f aca="false">IF(OR($A483="",$E483=""),"",IFERROR(INDEX($J$22:$J$52,MATCH($A483,$I$22:$I$52,1)),""))</f>
        <v/>
      </c>
      <c r="G483" s="52" t="str">
        <f aca="false">IF(AND(ISNUMBER($F483),ISNUMBER($E483)),ROUND($E483*$F483,2),"")</f>
        <v/>
      </c>
    </row>
    <row r="484" customFormat="false" ht="15" hidden="false" customHeight="false" outlineLevel="0" collapsed="false">
      <c r="A484" s="42"/>
      <c r="B484" s="22"/>
      <c r="C484" s="22"/>
      <c r="D484" s="22"/>
      <c r="E484" s="22"/>
      <c r="F484" s="51" t="str">
        <f aca="false">IF(OR($A484="",$E484=""),"",IFERROR(INDEX($J$22:$J$52,MATCH($A484,$I$22:$I$52,1)),""))</f>
        <v/>
      </c>
      <c r="G484" s="52" t="str">
        <f aca="false">IF(AND(ISNUMBER($F484),ISNUMBER($E484)),ROUND($E484*$F484,2),"")</f>
        <v/>
      </c>
    </row>
    <row r="485" customFormat="false" ht="15" hidden="false" customHeight="false" outlineLevel="0" collapsed="false">
      <c r="A485" s="42"/>
      <c r="B485" s="22"/>
      <c r="C485" s="22"/>
      <c r="D485" s="22"/>
      <c r="E485" s="22"/>
      <c r="F485" s="51" t="str">
        <f aca="false">IF(OR($A485="",$E485=""),"",IFERROR(INDEX($J$22:$J$52,MATCH($A485,$I$22:$I$52,1)),""))</f>
        <v/>
      </c>
      <c r="G485" s="52" t="str">
        <f aca="false">IF(AND(ISNUMBER($F485),ISNUMBER($E485)),ROUND($E485*$F485,2),"")</f>
        <v/>
      </c>
    </row>
    <row r="486" customFormat="false" ht="15" hidden="false" customHeight="false" outlineLevel="0" collapsed="false">
      <c r="A486" s="42"/>
      <c r="B486" s="22"/>
      <c r="C486" s="22"/>
      <c r="D486" s="22"/>
      <c r="E486" s="22"/>
      <c r="F486" s="51" t="str">
        <f aca="false">IF(OR($A486="",$E486=""),"",IFERROR(INDEX($J$22:$J$52,MATCH($A486,$I$22:$I$52,1)),""))</f>
        <v/>
      </c>
      <c r="G486" s="52" t="str">
        <f aca="false">IF(AND(ISNUMBER($F486),ISNUMBER($E486)),ROUND($E486*$F486,2),"")</f>
        <v/>
      </c>
    </row>
    <row r="487" customFormat="false" ht="15" hidden="false" customHeight="false" outlineLevel="0" collapsed="false">
      <c r="A487" s="42"/>
      <c r="B487" s="22"/>
      <c r="C487" s="22"/>
      <c r="D487" s="22"/>
      <c r="E487" s="22"/>
      <c r="F487" s="51" t="str">
        <f aca="false">IF(OR($A487="",$E487=""),"",IFERROR(INDEX($J$22:$J$52,MATCH($A487,$I$22:$I$52,1)),""))</f>
        <v/>
      </c>
      <c r="G487" s="52" t="str">
        <f aca="false">IF(AND(ISNUMBER($F487),ISNUMBER($E487)),ROUND($E487*$F487,2),"")</f>
        <v/>
      </c>
    </row>
    <row r="488" customFormat="false" ht="15" hidden="false" customHeight="false" outlineLevel="0" collapsed="false">
      <c r="A488" s="42"/>
      <c r="B488" s="22"/>
      <c r="C488" s="22"/>
      <c r="D488" s="22"/>
      <c r="E488" s="22"/>
      <c r="F488" s="51" t="str">
        <f aca="false">IF(OR($A488="",$E488=""),"",IFERROR(INDEX($J$22:$J$52,MATCH($A488,$I$22:$I$52,1)),""))</f>
        <v/>
      </c>
      <c r="G488" s="52" t="str">
        <f aca="false">IF(AND(ISNUMBER($F488),ISNUMBER($E488)),ROUND($E488*$F488,2),"")</f>
        <v/>
      </c>
    </row>
    <row r="489" customFormat="false" ht="15" hidden="false" customHeight="false" outlineLevel="0" collapsed="false">
      <c r="A489" s="42"/>
      <c r="B489" s="22"/>
      <c r="C489" s="22"/>
      <c r="D489" s="22"/>
      <c r="E489" s="22"/>
      <c r="F489" s="51" t="str">
        <f aca="false">IF(OR($A489="",$E489=""),"",IFERROR(INDEX($J$22:$J$52,MATCH($A489,$I$22:$I$52,1)),""))</f>
        <v/>
      </c>
      <c r="G489" s="52" t="str">
        <f aca="false">IF(AND(ISNUMBER($F489),ISNUMBER($E489)),ROUND($E489*$F489,2),"")</f>
        <v/>
      </c>
    </row>
    <row r="490" customFormat="false" ht="15" hidden="false" customHeight="false" outlineLevel="0" collapsed="false">
      <c r="A490" s="42"/>
      <c r="B490" s="22"/>
      <c r="C490" s="22"/>
      <c r="D490" s="22"/>
      <c r="E490" s="22"/>
      <c r="F490" s="51" t="str">
        <f aca="false">IF(OR($A490="",$E490=""),"",IFERROR(INDEX($J$22:$J$52,MATCH($A490,$I$22:$I$52,1)),""))</f>
        <v/>
      </c>
      <c r="G490" s="52" t="str">
        <f aca="false">IF(AND(ISNUMBER($F490),ISNUMBER($E490)),ROUND($E490*$F490,2),"")</f>
        <v/>
      </c>
    </row>
    <row r="491" customFormat="false" ht="15" hidden="false" customHeight="false" outlineLevel="0" collapsed="false">
      <c r="A491" s="42"/>
      <c r="B491" s="22"/>
      <c r="C491" s="22"/>
      <c r="D491" s="22"/>
      <c r="E491" s="22"/>
      <c r="F491" s="51" t="str">
        <f aca="false">IF(OR($A491="",$E491=""),"",IFERROR(INDEX($J$22:$J$52,MATCH($A491,$I$22:$I$52,1)),""))</f>
        <v/>
      </c>
      <c r="G491" s="52" t="str">
        <f aca="false">IF(AND(ISNUMBER($F491),ISNUMBER($E491)),ROUND($E491*$F491,2),"")</f>
        <v/>
      </c>
    </row>
    <row r="492" customFormat="false" ht="15" hidden="false" customHeight="false" outlineLevel="0" collapsed="false">
      <c r="A492" s="42"/>
      <c r="B492" s="22"/>
      <c r="C492" s="22"/>
      <c r="D492" s="22"/>
      <c r="E492" s="22"/>
      <c r="F492" s="51" t="str">
        <f aca="false">IF(OR($A492="",$E492=""),"",IFERROR(INDEX($J$22:$J$52,MATCH($A492,$I$22:$I$52,1)),""))</f>
        <v/>
      </c>
      <c r="G492" s="52" t="str">
        <f aca="false">IF(AND(ISNUMBER($F492),ISNUMBER($E492)),ROUND($E492*$F492,2),"")</f>
        <v/>
      </c>
    </row>
    <row r="493" customFormat="false" ht="15" hidden="false" customHeight="false" outlineLevel="0" collapsed="false">
      <c r="A493" s="42"/>
      <c r="B493" s="22"/>
      <c r="C493" s="22"/>
      <c r="D493" s="22"/>
      <c r="E493" s="22"/>
      <c r="F493" s="51" t="str">
        <f aca="false">IF(OR($A493="",$E493=""),"",IFERROR(INDEX($J$22:$J$52,MATCH($A493,$I$22:$I$52,1)),""))</f>
        <v/>
      </c>
      <c r="G493" s="52" t="str">
        <f aca="false">IF(AND(ISNUMBER($F493),ISNUMBER($E493)),ROUND($E493*$F493,2),"")</f>
        <v/>
      </c>
    </row>
    <row r="494" customFormat="false" ht="15" hidden="false" customHeight="false" outlineLevel="0" collapsed="false">
      <c r="A494" s="42"/>
      <c r="B494" s="22"/>
      <c r="C494" s="22"/>
      <c r="D494" s="22"/>
      <c r="E494" s="22"/>
      <c r="F494" s="51" t="str">
        <f aca="false">IF(OR($A494="",$E494=""),"",IFERROR(INDEX($J$22:$J$52,MATCH($A494,$I$22:$I$52,1)),""))</f>
        <v/>
      </c>
      <c r="G494" s="52" t="str">
        <f aca="false">IF(AND(ISNUMBER($F494),ISNUMBER($E494)),ROUND($E494*$F494,2),"")</f>
        <v/>
      </c>
    </row>
    <row r="495" customFormat="false" ht="15" hidden="false" customHeight="false" outlineLevel="0" collapsed="false">
      <c r="A495" s="42"/>
      <c r="B495" s="22"/>
      <c r="C495" s="22"/>
      <c r="D495" s="22"/>
      <c r="E495" s="22"/>
      <c r="F495" s="51" t="str">
        <f aca="false">IF(OR($A495="",$E495=""),"",IFERROR(INDEX($J$22:$J$52,MATCH($A495,$I$22:$I$52,1)),""))</f>
        <v/>
      </c>
      <c r="G495" s="52" t="str">
        <f aca="false">IF(AND(ISNUMBER($F495),ISNUMBER($E495)),ROUND($E495*$F495,2),"")</f>
        <v/>
      </c>
    </row>
    <row r="496" customFormat="false" ht="15" hidden="false" customHeight="false" outlineLevel="0" collapsed="false">
      <c r="A496" s="42"/>
      <c r="B496" s="22"/>
      <c r="C496" s="22"/>
      <c r="D496" s="22"/>
      <c r="E496" s="22"/>
      <c r="F496" s="51" t="str">
        <f aca="false">IF(OR($A496="",$E496=""),"",IFERROR(INDEX($J$22:$J$52,MATCH($A496,$I$22:$I$52,1)),""))</f>
        <v/>
      </c>
      <c r="G496" s="52" t="str">
        <f aca="false">IF(AND(ISNUMBER($F496),ISNUMBER($E496)),ROUND($E496*$F496,2),"")</f>
        <v/>
      </c>
    </row>
    <row r="497" customFormat="false" ht="15" hidden="false" customHeight="false" outlineLevel="0" collapsed="false">
      <c r="A497" s="42"/>
      <c r="B497" s="22"/>
      <c r="C497" s="22"/>
      <c r="D497" s="22"/>
      <c r="E497" s="22"/>
      <c r="F497" s="51" t="str">
        <f aca="false">IF(OR($A497="",$E497=""),"",IFERROR(INDEX($J$22:$J$52,MATCH($A497,$I$22:$I$52,1)),""))</f>
        <v/>
      </c>
      <c r="G497" s="52" t="str">
        <f aca="false">IF(AND(ISNUMBER($F497),ISNUMBER($E497)),ROUND($E497*$F497,2),"")</f>
        <v/>
      </c>
    </row>
    <row r="498" customFormat="false" ht="15" hidden="false" customHeight="false" outlineLevel="0" collapsed="false">
      <c r="A498" s="42"/>
      <c r="B498" s="22"/>
      <c r="C498" s="22"/>
      <c r="D498" s="22"/>
      <c r="E498" s="22"/>
      <c r="F498" s="51" t="str">
        <f aca="false">IF(OR($A498="",$E498=""),"",IFERROR(INDEX($J$22:$J$52,MATCH($A498,$I$22:$I$52,1)),""))</f>
        <v/>
      </c>
      <c r="G498" s="52" t="str">
        <f aca="false">IF(AND(ISNUMBER($F498),ISNUMBER($E498)),ROUND($E498*$F498,2),"")</f>
        <v/>
      </c>
    </row>
    <row r="499" customFormat="false" ht="15" hidden="false" customHeight="false" outlineLevel="0" collapsed="false">
      <c r="A499" s="42"/>
      <c r="B499" s="22"/>
      <c r="C499" s="22"/>
      <c r="D499" s="22"/>
      <c r="E499" s="22"/>
      <c r="F499" s="51" t="str">
        <f aca="false">IF(OR($A499="",$E499=""),"",IFERROR(INDEX($J$22:$J$52,MATCH($A499,$I$22:$I$52,1)),""))</f>
        <v/>
      </c>
      <c r="G499" s="52" t="str">
        <f aca="false">IF(AND(ISNUMBER($F499),ISNUMBER($E499)),ROUND($E499*$F499,2),"")</f>
        <v/>
      </c>
    </row>
    <row r="500" customFormat="false" ht="15" hidden="false" customHeight="false" outlineLevel="0" collapsed="false">
      <c r="A500" s="42"/>
      <c r="B500" s="22"/>
      <c r="C500" s="22"/>
      <c r="D500" s="22"/>
      <c r="E500" s="22"/>
      <c r="F500" s="51" t="str">
        <f aca="false">IF(OR($A500="",$E500=""),"",IFERROR(INDEX($J$22:$J$52,MATCH($A500,$I$22:$I$52,1)),""))</f>
        <v/>
      </c>
      <c r="G500" s="52" t="str">
        <f aca="false">IF(AND(ISNUMBER($F500),ISNUMBER($E500)),ROUND($E500*$F500,2),"")</f>
        <v/>
      </c>
    </row>
    <row r="501" customFormat="false" ht="15" hidden="false" customHeight="false" outlineLevel="0" collapsed="false">
      <c r="A501" s="42"/>
      <c r="B501" s="22"/>
      <c r="C501" s="22"/>
      <c r="D501" s="22"/>
      <c r="E501" s="22"/>
      <c r="F501" s="51" t="str">
        <f aca="false">IF(OR($A501="",$E501=""),"",IFERROR(INDEX($J$22:$J$52,MATCH($A501,$I$22:$I$52,1)),""))</f>
        <v/>
      </c>
      <c r="G501" s="52" t="str">
        <f aca="false">IF(AND(ISNUMBER($F501),ISNUMBER($E501)),ROUND($E501*$F501,2),"")</f>
        <v/>
      </c>
    </row>
    <row r="502" customFormat="false" ht="15" hidden="false" customHeight="false" outlineLevel="0" collapsed="false">
      <c r="A502" s="42"/>
      <c r="B502" s="22"/>
      <c r="C502" s="22"/>
      <c r="D502" s="22"/>
      <c r="E502" s="22"/>
      <c r="F502" s="51" t="str">
        <f aca="false">IF(OR($A502="",$E502=""),"",IFERROR(INDEX($J$22:$J$52,MATCH($A502,$I$22:$I$52,1)),""))</f>
        <v/>
      </c>
      <c r="G502" s="52" t="str">
        <f aca="false">IF(AND(ISNUMBER($F502),ISNUMBER($E502)),ROUND($E502*$F502,2),"")</f>
        <v/>
      </c>
    </row>
    <row r="503" customFormat="false" ht="15" hidden="false" customHeight="false" outlineLevel="0" collapsed="false">
      <c r="A503" s="42"/>
      <c r="B503" s="22"/>
      <c r="C503" s="22"/>
      <c r="D503" s="22"/>
      <c r="E503" s="22"/>
      <c r="F503" s="51" t="str">
        <f aca="false">IF(OR($A503="",$E503=""),"",IFERROR(INDEX($J$22:$J$52,MATCH($A503,$I$22:$I$52,1)),""))</f>
        <v/>
      </c>
      <c r="G503" s="52" t="str">
        <f aca="false">IF(AND(ISNUMBER($F503),ISNUMBER($E503)),ROUND($E503*$F503,2),"")</f>
        <v/>
      </c>
    </row>
    <row r="504" customFormat="false" ht="15" hidden="false" customHeight="false" outlineLevel="0" collapsed="false">
      <c r="A504" s="42"/>
      <c r="B504" s="22"/>
      <c r="C504" s="22"/>
      <c r="D504" s="22"/>
      <c r="E504" s="22"/>
      <c r="F504" s="51" t="str">
        <f aca="false">IF(OR($A504="",$E504=""),"",IFERROR(INDEX($J$22:$J$52,MATCH($A504,$I$22:$I$52,1)),""))</f>
        <v/>
      </c>
      <c r="G504" s="52" t="str">
        <f aca="false">IF(AND(ISNUMBER($F504),ISNUMBER($E504)),ROUND($E504*$F504,2),"")</f>
        <v/>
      </c>
    </row>
    <row r="505" customFormat="false" ht="15" hidden="false" customHeight="false" outlineLevel="0" collapsed="false">
      <c r="A505" s="42"/>
      <c r="B505" s="22"/>
      <c r="C505" s="22"/>
      <c r="D505" s="22"/>
      <c r="E505" s="22"/>
      <c r="F505" s="51" t="str">
        <f aca="false">IF(OR($A505="",$E505=""),"",IFERROR(INDEX($J$22:$J$52,MATCH($A505,$I$22:$I$52,1)),""))</f>
        <v/>
      </c>
      <c r="G505" s="52" t="str">
        <f aca="false">IF(AND(ISNUMBER($F505),ISNUMBER($E505)),ROUND($E505*$F505,2),"")</f>
        <v/>
      </c>
    </row>
    <row r="506" customFormat="false" ht="15" hidden="false" customHeight="false" outlineLevel="0" collapsed="false">
      <c r="A506" s="42"/>
      <c r="B506" s="22"/>
      <c r="C506" s="22"/>
      <c r="D506" s="22"/>
      <c r="E506" s="22"/>
      <c r="F506" s="51" t="str">
        <f aca="false">IF(OR($A506="",$E506=""),"",IFERROR(INDEX($J$22:$J$52,MATCH($A506,$I$22:$I$52,1)),""))</f>
        <v/>
      </c>
      <c r="G506" s="52" t="str">
        <f aca="false">IF(AND(ISNUMBER($F506),ISNUMBER($E506)),ROUND($E506*$F506,2),"")</f>
        <v/>
      </c>
    </row>
    <row r="507" customFormat="false" ht="15" hidden="false" customHeight="false" outlineLevel="0" collapsed="false">
      <c r="A507" s="42"/>
      <c r="B507" s="22"/>
      <c r="C507" s="22"/>
      <c r="D507" s="22"/>
      <c r="E507" s="22"/>
      <c r="F507" s="51" t="str">
        <f aca="false">IF(OR($A507="",$E507=""),"",IFERROR(INDEX($J$22:$J$52,MATCH($A507,$I$22:$I$52,1)),""))</f>
        <v/>
      </c>
      <c r="G507" s="52" t="str">
        <f aca="false">IF(AND(ISNUMBER($F507),ISNUMBER($E507)),ROUND($E507*$F507,2),"")</f>
        <v/>
      </c>
    </row>
    <row r="508" customFormat="false" ht="15" hidden="false" customHeight="false" outlineLevel="0" collapsed="false">
      <c r="A508" s="42"/>
      <c r="B508" s="22"/>
      <c r="C508" s="22"/>
      <c r="D508" s="22"/>
      <c r="E508" s="22"/>
      <c r="F508" s="51" t="str">
        <f aca="false">IF(OR($A508="",$E508=""),"",IFERROR(INDEX($J$22:$J$52,MATCH($A508,$I$22:$I$52,1)),""))</f>
        <v/>
      </c>
      <c r="G508" s="52" t="str">
        <f aca="false">IF(AND(ISNUMBER($F508),ISNUMBER($E508)),ROUND($E508*$F508,2),"")</f>
        <v/>
      </c>
    </row>
    <row r="509" customFormat="false" ht="15" hidden="false" customHeight="false" outlineLevel="0" collapsed="false">
      <c r="A509" s="42"/>
      <c r="B509" s="22"/>
      <c r="C509" s="22"/>
      <c r="D509" s="22"/>
      <c r="E509" s="22"/>
      <c r="F509" s="51" t="str">
        <f aca="false">IF(OR($A509="",$E509=""),"",IFERROR(INDEX($J$22:$J$52,MATCH($A509,$I$22:$I$52,1)),""))</f>
        <v/>
      </c>
      <c r="G509" s="52" t="str">
        <f aca="false">IF(AND(ISNUMBER($F509),ISNUMBER($E509)),ROUND($E509*$F509,2),"")</f>
        <v/>
      </c>
    </row>
    <row r="510" customFormat="false" ht="15" hidden="false" customHeight="false" outlineLevel="0" collapsed="false">
      <c r="A510" s="42"/>
      <c r="B510" s="22"/>
      <c r="C510" s="22"/>
      <c r="D510" s="22"/>
      <c r="E510" s="22"/>
      <c r="F510" s="51" t="str">
        <f aca="false">IF(OR($A510="",$E510=""),"",IFERROR(INDEX($J$22:$J$52,MATCH($A510,$I$22:$I$52,1)),""))</f>
        <v/>
      </c>
      <c r="G510" s="52" t="str">
        <f aca="false">IF(AND(ISNUMBER($F510),ISNUMBER($E510)),ROUND($E510*$F510,2),"")</f>
        <v/>
      </c>
    </row>
    <row r="511" customFormat="false" ht="15" hidden="false" customHeight="false" outlineLevel="0" collapsed="false">
      <c r="A511" s="42"/>
      <c r="B511" s="22"/>
      <c r="C511" s="22"/>
      <c r="D511" s="22"/>
      <c r="E511" s="22"/>
      <c r="F511" s="51" t="str">
        <f aca="false">IF(OR($A511="",$E511=""),"",IFERROR(INDEX($J$22:$J$52,MATCH($A511,$I$22:$I$52,1)),""))</f>
        <v/>
      </c>
      <c r="G511" s="52" t="str">
        <f aca="false">IF(AND(ISNUMBER($F511),ISNUMBER($E511)),ROUND($E511*$F511,2),"")</f>
        <v/>
      </c>
    </row>
    <row r="512" customFormat="false" ht="15" hidden="false" customHeight="false" outlineLevel="0" collapsed="false">
      <c r="A512" s="42"/>
      <c r="B512" s="22"/>
      <c r="C512" s="22"/>
      <c r="D512" s="22"/>
      <c r="E512" s="22"/>
      <c r="F512" s="51" t="str">
        <f aca="false">IF(OR($A512="",$E512=""),"",IFERROR(INDEX($J$22:$J$52,MATCH($A512,$I$22:$I$52,1)),""))</f>
        <v/>
      </c>
      <c r="G512" s="52" t="str">
        <f aca="false">IF(AND(ISNUMBER($F512),ISNUMBER($E512)),ROUND($E512*$F512,2),"")</f>
        <v/>
      </c>
    </row>
    <row r="513" customFormat="false" ht="15" hidden="false" customHeight="false" outlineLevel="0" collapsed="false">
      <c r="A513" s="42"/>
      <c r="B513" s="22"/>
      <c r="C513" s="22"/>
      <c r="D513" s="22"/>
      <c r="E513" s="22"/>
      <c r="F513" s="51" t="str">
        <f aca="false">IF(OR($A513="",$E513=""),"",IFERROR(INDEX($J$22:$J$52,MATCH($A513,$I$22:$I$52,1)),""))</f>
        <v/>
      </c>
      <c r="G513" s="52" t="str">
        <f aca="false">IF(AND(ISNUMBER($F513),ISNUMBER($E513)),ROUND($E513*$F513,2),"")</f>
        <v/>
      </c>
    </row>
    <row r="514" customFormat="false" ht="15" hidden="false" customHeight="false" outlineLevel="0" collapsed="false">
      <c r="A514" s="42"/>
      <c r="B514" s="22"/>
      <c r="C514" s="22"/>
      <c r="D514" s="22"/>
      <c r="E514" s="22"/>
      <c r="F514" s="51" t="str">
        <f aca="false">IF(OR($A514="",$E514=""),"",IFERROR(INDEX($J$22:$J$52,MATCH($A514,$I$22:$I$52,1)),""))</f>
        <v/>
      </c>
      <c r="G514" s="52" t="str">
        <f aca="false">IF(AND(ISNUMBER($F514),ISNUMBER($E514)),ROUND($E514*$F514,2),"")</f>
        <v/>
      </c>
    </row>
    <row r="515" customFormat="false" ht="15" hidden="false" customHeight="false" outlineLevel="0" collapsed="false">
      <c r="A515" s="42"/>
      <c r="B515" s="22"/>
      <c r="C515" s="22"/>
      <c r="D515" s="22"/>
      <c r="E515" s="22"/>
      <c r="F515" s="51" t="str">
        <f aca="false">IF(OR($A515="",$E515=""),"",IFERROR(INDEX($J$22:$J$52,MATCH($A515,$I$22:$I$52,1)),""))</f>
        <v/>
      </c>
      <c r="G515" s="52" t="str">
        <f aca="false">IF(AND(ISNUMBER($F515),ISNUMBER($E515)),ROUND($E515*$F515,2),"")</f>
        <v/>
      </c>
    </row>
    <row r="516" customFormat="false" ht="15" hidden="false" customHeight="false" outlineLevel="0" collapsed="false">
      <c r="A516" s="42"/>
      <c r="B516" s="22"/>
      <c r="C516" s="22"/>
      <c r="D516" s="22"/>
      <c r="E516" s="22"/>
      <c r="F516" s="51" t="str">
        <f aca="false">IF(OR($A516="",$E516=""),"",IFERROR(INDEX($J$22:$J$52,MATCH($A516,$I$22:$I$52,1)),""))</f>
        <v/>
      </c>
      <c r="G516" s="52" t="str">
        <f aca="false">IF(AND(ISNUMBER($F516),ISNUMBER($E516)),ROUND($E516*$F516,2),"")</f>
        <v/>
      </c>
    </row>
    <row r="517" customFormat="false" ht="15" hidden="false" customHeight="false" outlineLevel="0" collapsed="false">
      <c r="A517" s="42"/>
      <c r="B517" s="22"/>
      <c r="C517" s="22"/>
      <c r="D517" s="22"/>
      <c r="E517" s="22"/>
      <c r="F517" s="51" t="str">
        <f aca="false">IF(OR($A517="",$E517=""),"",IFERROR(INDEX($J$22:$J$52,MATCH($A517,$I$22:$I$52,1)),""))</f>
        <v/>
      </c>
      <c r="G517" s="52" t="str">
        <f aca="false">IF(AND(ISNUMBER($F517),ISNUMBER($E517)),ROUND($E517*$F517,2),"")</f>
        <v/>
      </c>
    </row>
    <row r="518" customFormat="false" ht="15" hidden="false" customHeight="false" outlineLevel="0" collapsed="false">
      <c r="A518" s="42"/>
      <c r="B518" s="22"/>
      <c r="C518" s="22"/>
      <c r="D518" s="22"/>
      <c r="E518" s="22"/>
      <c r="F518" s="51" t="str">
        <f aca="false">IF(OR($A518="",$E518=""),"",IFERROR(INDEX($J$22:$J$52,MATCH($A518,$I$22:$I$52,1)),""))</f>
        <v/>
      </c>
      <c r="G518" s="52" t="str">
        <f aca="false">IF(AND(ISNUMBER($F518),ISNUMBER($E518)),ROUND($E518*$F518,2),"")</f>
        <v/>
      </c>
    </row>
    <row r="519" customFormat="false" ht="15" hidden="false" customHeight="false" outlineLevel="0" collapsed="false">
      <c r="A519" s="42"/>
      <c r="B519" s="22"/>
      <c r="C519" s="22"/>
      <c r="D519" s="22"/>
      <c r="E519" s="22"/>
      <c r="F519" s="51" t="str">
        <f aca="false">IF(OR($A519="",$E519=""),"",IFERROR(INDEX($J$22:$J$52,MATCH($A519,$I$22:$I$52,1)),""))</f>
        <v/>
      </c>
      <c r="G519" s="52" t="str">
        <f aca="false">IF(AND(ISNUMBER($F519),ISNUMBER($E519)),ROUND($E519*$F519,2),"")</f>
        <v/>
      </c>
    </row>
    <row r="520" customFormat="false" ht="15" hidden="false" customHeight="false" outlineLevel="0" collapsed="false">
      <c r="A520" s="42"/>
      <c r="B520" s="22"/>
      <c r="C520" s="22"/>
      <c r="D520" s="22"/>
      <c r="E520" s="22"/>
      <c r="F520" s="51" t="str">
        <f aca="false">IF(OR($A520="",$E520=""),"",IFERROR(INDEX($J$22:$J$52,MATCH($A520,$I$22:$I$52,1)),""))</f>
        <v/>
      </c>
      <c r="G520" s="52" t="str">
        <f aca="false">IF(AND(ISNUMBER($F520),ISNUMBER($E520)),ROUND($E520*$F520,2),"")</f>
        <v/>
      </c>
    </row>
    <row r="521" customFormat="false" ht="15" hidden="false" customHeight="false" outlineLevel="0" collapsed="false">
      <c r="A521" s="42"/>
      <c r="B521" s="22"/>
      <c r="C521" s="22"/>
      <c r="D521" s="22"/>
      <c r="E521" s="22"/>
      <c r="F521" s="51" t="str">
        <f aca="false">IF(OR($A521="",$E521=""),"",IFERROR(INDEX($J$22:$J$52,MATCH($A521,$I$22:$I$52,1)),""))</f>
        <v/>
      </c>
      <c r="G521" s="52" t="str">
        <f aca="false">IF(AND(ISNUMBER($F521),ISNUMBER($E521)),ROUND($E521*$F521,2),"")</f>
        <v/>
      </c>
    </row>
    <row r="522" customFormat="false" ht="15" hidden="false" customHeight="false" outlineLevel="0" collapsed="false">
      <c r="A522" s="42"/>
      <c r="B522" s="22"/>
      <c r="C522" s="22"/>
      <c r="D522" s="22"/>
      <c r="E522" s="22"/>
      <c r="F522" s="51" t="str">
        <f aca="false">IF(OR($A522="",$E522=""),"",IFERROR(INDEX($J$22:$J$52,MATCH($A522,$I$22:$I$52,1)),""))</f>
        <v/>
      </c>
      <c r="G522" s="52" t="str">
        <f aca="false">IF(AND(ISNUMBER($F522),ISNUMBER($E522)),ROUND($E522*$F522,2),"")</f>
        <v/>
      </c>
    </row>
    <row r="523" customFormat="false" ht="15" hidden="false" customHeight="false" outlineLevel="0" collapsed="false">
      <c r="A523" s="42"/>
      <c r="B523" s="22"/>
      <c r="C523" s="22"/>
      <c r="D523" s="22"/>
      <c r="E523" s="22"/>
      <c r="F523" s="51" t="str">
        <f aca="false">IF(OR($A523="",$E523=""),"",IFERROR(INDEX($J$22:$J$52,MATCH($A523,$I$22:$I$52,1)),""))</f>
        <v/>
      </c>
      <c r="G523" s="52" t="str">
        <f aca="false">IF(AND(ISNUMBER($F523),ISNUMBER($E523)),ROUND($E523*$F523,2),"")</f>
        <v/>
      </c>
    </row>
    <row r="524" customFormat="false" ht="15" hidden="false" customHeight="false" outlineLevel="0" collapsed="false">
      <c r="A524" s="42"/>
      <c r="B524" s="22"/>
      <c r="C524" s="22"/>
      <c r="D524" s="22"/>
      <c r="E524" s="22"/>
      <c r="F524" s="51" t="str">
        <f aca="false">IF(OR($A524="",$E524=""),"",IFERROR(INDEX($J$22:$J$52,MATCH($A524,$I$22:$I$52,1)),""))</f>
        <v/>
      </c>
      <c r="G524" s="52" t="str">
        <f aca="false">IF(AND(ISNUMBER($F524),ISNUMBER($E524)),ROUND($E524*$F524,2),"")</f>
        <v/>
      </c>
    </row>
    <row r="525" customFormat="false" ht="15" hidden="false" customHeight="false" outlineLevel="0" collapsed="false">
      <c r="A525" s="42"/>
      <c r="B525" s="22"/>
      <c r="C525" s="22"/>
      <c r="D525" s="22"/>
      <c r="E525" s="22"/>
      <c r="F525" s="51" t="str">
        <f aca="false">IF(OR($A525="",$E525=""),"",IFERROR(INDEX($J$22:$J$52,MATCH($A525,$I$22:$I$52,1)),""))</f>
        <v/>
      </c>
      <c r="G525" s="52" t="str">
        <f aca="false">IF(AND(ISNUMBER($F525),ISNUMBER($E525)),ROUND($E525*$F525,2),"")</f>
        <v/>
      </c>
    </row>
    <row r="526" customFormat="false" ht="15" hidden="false" customHeight="false" outlineLevel="0" collapsed="false">
      <c r="A526" s="42"/>
      <c r="B526" s="22"/>
      <c r="C526" s="22"/>
      <c r="D526" s="22"/>
      <c r="E526" s="22"/>
      <c r="F526" s="51" t="str">
        <f aca="false">IF(OR($A526="",$E526=""),"",IFERROR(INDEX($J$22:$J$52,MATCH($A526,$I$22:$I$52,1)),""))</f>
        <v/>
      </c>
      <c r="G526" s="52" t="str">
        <f aca="false">IF(AND(ISNUMBER($F526),ISNUMBER($E526)),ROUND($E526*$F526,2),"")</f>
        <v/>
      </c>
    </row>
    <row r="527" customFormat="false" ht="15" hidden="false" customHeight="false" outlineLevel="0" collapsed="false">
      <c r="A527" s="42"/>
      <c r="B527" s="22"/>
      <c r="C527" s="22"/>
      <c r="D527" s="22"/>
      <c r="E527" s="22"/>
      <c r="F527" s="51" t="str">
        <f aca="false">IF(OR($A527="",$E527=""),"",IFERROR(INDEX($J$22:$J$52,MATCH($A527,$I$22:$I$52,1)),""))</f>
        <v/>
      </c>
      <c r="G527" s="52" t="str">
        <f aca="false">IF(AND(ISNUMBER($F527),ISNUMBER($E527)),ROUND($E527*$F527,2),"")</f>
        <v/>
      </c>
    </row>
    <row r="528" customFormat="false" ht="15" hidden="false" customHeight="false" outlineLevel="0" collapsed="false">
      <c r="A528" s="42"/>
      <c r="B528" s="22"/>
      <c r="C528" s="22"/>
      <c r="D528" s="22"/>
      <c r="E528" s="22"/>
      <c r="F528" s="51" t="str">
        <f aca="false">IF(OR($A528="",$E528=""),"",IFERROR(INDEX($J$22:$J$52,MATCH($A528,$I$22:$I$52,1)),""))</f>
        <v/>
      </c>
      <c r="G528" s="52" t="str">
        <f aca="false">IF(AND(ISNUMBER($F528),ISNUMBER($E528)),ROUND($E528*$F528,2),"")</f>
        <v/>
      </c>
    </row>
    <row r="529" customFormat="false" ht="15" hidden="false" customHeight="false" outlineLevel="0" collapsed="false">
      <c r="A529" s="42"/>
      <c r="B529" s="22"/>
      <c r="C529" s="22"/>
      <c r="D529" s="22"/>
      <c r="E529" s="22"/>
      <c r="F529" s="51" t="str">
        <f aca="false">IF(OR($A529="",$E529=""),"",IFERROR(INDEX($J$22:$J$52,MATCH($A529,$I$22:$I$52,1)),""))</f>
        <v/>
      </c>
      <c r="G529" s="52" t="str">
        <f aca="false">IF(AND(ISNUMBER($F529),ISNUMBER($E529)),ROUND($E529*$F529,2),"")</f>
        <v/>
      </c>
    </row>
    <row r="530" customFormat="false" ht="15" hidden="false" customHeight="false" outlineLevel="0" collapsed="false">
      <c r="A530" s="42"/>
      <c r="B530" s="22"/>
      <c r="C530" s="22"/>
      <c r="D530" s="22"/>
      <c r="E530" s="22"/>
      <c r="F530" s="51" t="str">
        <f aca="false">IF(OR($A530="",$E530=""),"",IFERROR(INDEX($J$22:$J$52,MATCH($A530,$I$22:$I$52,1)),""))</f>
        <v/>
      </c>
      <c r="G530" s="52" t="str">
        <f aca="false">IF(AND(ISNUMBER($F530),ISNUMBER($E530)),ROUND($E530*$F530,2),"")</f>
        <v/>
      </c>
    </row>
    <row r="531" customFormat="false" ht="15" hidden="false" customHeight="false" outlineLevel="0" collapsed="false">
      <c r="A531" s="42"/>
      <c r="B531" s="22"/>
      <c r="C531" s="22"/>
      <c r="D531" s="22"/>
      <c r="E531" s="22"/>
      <c r="F531" s="51" t="str">
        <f aca="false">IF(OR($A531="",$E531=""),"",IFERROR(INDEX($J$22:$J$52,MATCH($A531,$I$22:$I$52,1)),""))</f>
        <v/>
      </c>
      <c r="G531" s="52" t="str">
        <f aca="false">IF(AND(ISNUMBER($F531),ISNUMBER($E531)),ROUND($E531*$F531,2),"")</f>
        <v/>
      </c>
    </row>
    <row r="532" customFormat="false" ht="15" hidden="false" customHeight="false" outlineLevel="0" collapsed="false">
      <c r="A532" s="42"/>
      <c r="B532" s="22"/>
      <c r="C532" s="22"/>
      <c r="D532" s="22"/>
      <c r="E532" s="22"/>
      <c r="F532" s="51" t="str">
        <f aca="false">IF(OR($A532="",$E532=""),"",IFERROR(INDEX($J$22:$J$52,MATCH($A532,$I$22:$I$52,1)),""))</f>
        <v/>
      </c>
      <c r="G532" s="52" t="str">
        <f aca="false">IF(AND(ISNUMBER($F532),ISNUMBER($E532)),ROUND($E532*$F532,2),"")</f>
        <v/>
      </c>
    </row>
    <row r="533" customFormat="false" ht="15" hidden="false" customHeight="false" outlineLevel="0" collapsed="false">
      <c r="A533" s="42"/>
      <c r="B533" s="22"/>
      <c r="C533" s="22"/>
      <c r="D533" s="22"/>
      <c r="E533" s="22"/>
      <c r="F533" s="51" t="str">
        <f aca="false">IF(OR($A533="",$E533=""),"",IFERROR(INDEX($J$22:$J$52,MATCH($A533,$I$22:$I$52,1)),""))</f>
        <v/>
      </c>
      <c r="G533" s="52" t="str">
        <f aca="false">IF(AND(ISNUMBER($F533),ISNUMBER($E533)),ROUND($E533*$F533,2),"")</f>
        <v/>
      </c>
    </row>
    <row r="534" customFormat="false" ht="15" hidden="false" customHeight="false" outlineLevel="0" collapsed="false">
      <c r="A534" s="42"/>
      <c r="B534" s="22"/>
      <c r="C534" s="22"/>
      <c r="D534" s="22"/>
      <c r="E534" s="22"/>
      <c r="F534" s="51" t="str">
        <f aca="false">IF(OR($A534="",$E534=""),"",IFERROR(INDEX($J$22:$J$52,MATCH($A534,$I$22:$I$52,1)),""))</f>
        <v/>
      </c>
      <c r="G534" s="52" t="str">
        <f aca="false">IF(AND(ISNUMBER($F534),ISNUMBER($E534)),ROUND($E534*$F534,2),"")</f>
        <v/>
      </c>
    </row>
    <row r="535" customFormat="false" ht="15" hidden="false" customHeight="false" outlineLevel="0" collapsed="false">
      <c r="A535" s="42"/>
      <c r="B535" s="22"/>
      <c r="C535" s="22"/>
      <c r="D535" s="22"/>
      <c r="E535" s="22"/>
      <c r="F535" s="51" t="str">
        <f aca="false">IF(OR($A535="",$E535=""),"",IFERROR(INDEX($J$22:$J$52,MATCH($A535,$I$22:$I$52,1)),""))</f>
        <v/>
      </c>
      <c r="G535" s="52" t="str">
        <f aca="false">IF(AND(ISNUMBER($F535),ISNUMBER($E535)),ROUND($E535*$F535,2),"")</f>
        <v/>
      </c>
    </row>
    <row r="536" customFormat="false" ht="15" hidden="false" customHeight="false" outlineLevel="0" collapsed="false">
      <c r="A536" s="42"/>
      <c r="B536" s="22"/>
      <c r="C536" s="22"/>
      <c r="D536" s="22"/>
      <c r="E536" s="22"/>
      <c r="F536" s="51" t="str">
        <f aca="false">IF(OR($A536="",$E536=""),"",IFERROR(INDEX($J$22:$J$52,MATCH($A536,$I$22:$I$52,1)),""))</f>
        <v/>
      </c>
      <c r="G536" s="52" t="str">
        <f aca="false">IF(AND(ISNUMBER($F536),ISNUMBER($E536)),ROUND($E536*$F536,2),"")</f>
        <v/>
      </c>
    </row>
    <row r="537" customFormat="false" ht="15" hidden="false" customHeight="false" outlineLevel="0" collapsed="false">
      <c r="A537" s="42"/>
      <c r="B537" s="22"/>
      <c r="C537" s="22"/>
      <c r="D537" s="22"/>
      <c r="E537" s="22"/>
      <c r="F537" s="51" t="str">
        <f aca="false">IF(OR($A537="",$E537=""),"",IFERROR(INDEX($J$22:$J$52,MATCH($A537,$I$22:$I$52,1)),""))</f>
        <v/>
      </c>
      <c r="G537" s="52" t="str">
        <f aca="false">IF(AND(ISNUMBER($F537),ISNUMBER($E537)),ROUND($E537*$F537,2),"")</f>
        <v/>
      </c>
    </row>
    <row r="538" customFormat="false" ht="15" hidden="false" customHeight="false" outlineLevel="0" collapsed="false">
      <c r="A538" s="42"/>
      <c r="B538" s="22"/>
      <c r="C538" s="22"/>
      <c r="D538" s="22"/>
      <c r="E538" s="22"/>
      <c r="F538" s="51" t="str">
        <f aca="false">IF(OR($A538="",$E538=""),"",IFERROR(INDEX($J$22:$J$52,MATCH($A538,$I$22:$I$52,1)),""))</f>
        <v/>
      </c>
      <c r="G538" s="52" t="str">
        <f aca="false">IF(AND(ISNUMBER($F538),ISNUMBER($E538)),ROUND($E538*$F538,2),"")</f>
        <v/>
      </c>
    </row>
    <row r="539" customFormat="false" ht="15" hidden="false" customHeight="false" outlineLevel="0" collapsed="false">
      <c r="A539" s="42"/>
      <c r="B539" s="22"/>
      <c r="C539" s="22"/>
      <c r="D539" s="22"/>
      <c r="E539" s="22"/>
      <c r="F539" s="51" t="str">
        <f aca="false">IF(OR($A539="",$E539=""),"",IFERROR(INDEX($J$22:$J$52,MATCH($A539,$I$22:$I$52,1)),""))</f>
        <v/>
      </c>
      <c r="G539" s="52" t="str">
        <f aca="false">IF(AND(ISNUMBER($F539),ISNUMBER($E539)),ROUND($E539*$F539,2),"")</f>
        <v/>
      </c>
    </row>
    <row r="540" customFormat="false" ht="15" hidden="false" customHeight="false" outlineLevel="0" collapsed="false">
      <c r="A540" s="42"/>
      <c r="B540" s="22"/>
      <c r="C540" s="22"/>
      <c r="D540" s="22"/>
      <c r="E540" s="22"/>
      <c r="F540" s="51" t="str">
        <f aca="false">IF(OR($A540="",$E540=""),"",IFERROR(INDEX($J$22:$J$52,MATCH($A540,$I$22:$I$52,1)),""))</f>
        <v/>
      </c>
      <c r="G540" s="52" t="str">
        <f aca="false">IF(AND(ISNUMBER($F540),ISNUMBER($E540)),ROUND($E540*$F540,2),"")</f>
        <v/>
      </c>
    </row>
    <row r="541" customFormat="false" ht="15" hidden="false" customHeight="false" outlineLevel="0" collapsed="false">
      <c r="A541" s="42"/>
      <c r="B541" s="22"/>
      <c r="C541" s="22"/>
      <c r="D541" s="22"/>
      <c r="E541" s="22"/>
      <c r="F541" s="51" t="str">
        <f aca="false">IF(OR($A541="",$E541=""),"",IFERROR(INDEX($J$22:$J$52,MATCH($A541,$I$22:$I$52,1)),""))</f>
        <v/>
      </c>
      <c r="G541" s="52" t="str">
        <f aca="false">IF(AND(ISNUMBER($F541),ISNUMBER($E541)),ROUND($E541*$F541,2),"")</f>
        <v/>
      </c>
    </row>
    <row r="542" customFormat="false" ht="15" hidden="false" customHeight="false" outlineLevel="0" collapsed="false">
      <c r="A542" s="42"/>
      <c r="B542" s="22"/>
      <c r="C542" s="22"/>
      <c r="D542" s="22"/>
      <c r="E542" s="22"/>
      <c r="F542" s="51" t="str">
        <f aca="false">IF(OR($A542="",$E542=""),"",IFERROR(INDEX($J$22:$J$52,MATCH($A542,$I$22:$I$52,1)),""))</f>
        <v/>
      </c>
      <c r="G542" s="52" t="str">
        <f aca="false">IF(AND(ISNUMBER($F542),ISNUMBER($E542)),ROUND($E542*$F542,2),"")</f>
        <v/>
      </c>
    </row>
    <row r="543" customFormat="false" ht="15" hidden="false" customHeight="false" outlineLevel="0" collapsed="false">
      <c r="A543" s="42"/>
      <c r="B543" s="22"/>
      <c r="C543" s="22"/>
      <c r="D543" s="22"/>
      <c r="E543" s="22"/>
      <c r="F543" s="51" t="str">
        <f aca="false">IF(OR($A543="",$E543=""),"",IFERROR(INDEX($J$22:$J$52,MATCH($A543,$I$22:$I$52,1)),""))</f>
        <v/>
      </c>
      <c r="G543" s="52" t="str">
        <f aca="false">IF(AND(ISNUMBER($F543),ISNUMBER($E543)),ROUND($E543*$F543,2),"")</f>
        <v/>
      </c>
    </row>
    <row r="544" customFormat="false" ht="15" hidden="false" customHeight="false" outlineLevel="0" collapsed="false">
      <c r="A544" s="42"/>
      <c r="B544" s="22"/>
      <c r="C544" s="22"/>
      <c r="D544" s="22"/>
      <c r="E544" s="22"/>
      <c r="F544" s="51" t="str">
        <f aca="false">IF(OR($A544="",$E544=""),"",IFERROR(INDEX($J$22:$J$52,MATCH($A544,$I$22:$I$52,1)),""))</f>
        <v/>
      </c>
      <c r="G544" s="52" t="str">
        <f aca="false">IF(AND(ISNUMBER($F544),ISNUMBER($E544)),ROUND($E544*$F544,2),"")</f>
        <v/>
      </c>
    </row>
    <row r="545" customFormat="false" ht="15" hidden="false" customHeight="false" outlineLevel="0" collapsed="false">
      <c r="A545" s="42"/>
      <c r="B545" s="22"/>
      <c r="C545" s="22"/>
      <c r="D545" s="22"/>
      <c r="E545" s="22"/>
      <c r="F545" s="51" t="str">
        <f aca="false">IF(OR($A545="",$E545=""),"",IFERROR(INDEX($J$22:$J$52,MATCH($A545,$I$22:$I$52,1)),""))</f>
        <v/>
      </c>
      <c r="G545" s="52" t="str">
        <f aca="false">IF(AND(ISNUMBER($F545),ISNUMBER($E545)),ROUND($E545*$F545,2),"")</f>
        <v/>
      </c>
    </row>
    <row r="546" customFormat="false" ht="15" hidden="false" customHeight="false" outlineLevel="0" collapsed="false">
      <c r="A546" s="42"/>
      <c r="B546" s="22"/>
      <c r="C546" s="22"/>
      <c r="D546" s="22"/>
      <c r="E546" s="22"/>
      <c r="F546" s="51" t="str">
        <f aca="false">IF(OR($A546="",$E546=""),"",IFERROR(INDEX($J$22:$J$52,MATCH($A546,$I$22:$I$52,1)),""))</f>
        <v/>
      </c>
      <c r="G546" s="52" t="str">
        <f aca="false">IF(AND(ISNUMBER($F546),ISNUMBER($E546)),ROUND($E546*$F546,2),"")</f>
        <v/>
      </c>
    </row>
    <row r="547" customFormat="false" ht="15" hidden="false" customHeight="false" outlineLevel="0" collapsed="false">
      <c r="A547" s="42"/>
      <c r="B547" s="22"/>
      <c r="C547" s="22"/>
      <c r="D547" s="22"/>
      <c r="E547" s="22"/>
      <c r="F547" s="51" t="str">
        <f aca="false">IF(OR($A547="",$E547=""),"",IFERROR(INDEX($J$22:$J$52,MATCH($A547,$I$22:$I$52,1)),""))</f>
        <v/>
      </c>
      <c r="G547" s="52" t="str">
        <f aca="false">IF(AND(ISNUMBER($F547),ISNUMBER($E547)),ROUND($E547*$F547,2),"")</f>
        <v/>
      </c>
    </row>
    <row r="548" customFormat="false" ht="15" hidden="false" customHeight="false" outlineLevel="0" collapsed="false">
      <c r="A548" s="42"/>
      <c r="B548" s="22"/>
      <c r="C548" s="22"/>
      <c r="D548" s="22"/>
      <c r="E548" s="22"/>
      <c r="F548" s="51" t="str">
        <f aca="false">IF(OR($A548="",$E548=""),"",IFERROR(INDEX($J$22:$J$52,MATCH($A548,$I$22:$I$52,1)),""))</f>
        <v/>
      </c>
      <c r="G548" s="52" t="str">
        <f aca="false">IF(AND(ISNUMBER($F548),ISNUMBER($E548)),ROUND($E548*$F548,2),"")</f>
        <v/>
      </c>
    </row>
    <row r="549" customFormat="false" ht="15" hidden="false" customHeight="false" outlineLevel="0" collapsed="false">
      <c r="A549" s="42"/>
      <c r="B549" s="22"/>
      <c r="C549" s="22"/>
      <c r="D549" s="22"/>
      <c r="E549" s="22"/>
      <c r="F549" s="51" t="str">
        <f aca="false">IF(OR($A549="",$E549=""),"",IFERROR(INDEX($J$22:$J$52,MATCH($A549,$I$22:$I$52,1)),""))</f>
        <v/>
      </c>
      <c r="G549" s="52" t="str">
        <f aca="false">IF(AND(ISNUMBER($F549),ISNUMBER($E549)),ROUND($E549*$F549,2),"")</f>
        <v/>
      </c>
    </row>
    <row r="550" customFormat="false" ht="15" hidden="false" customHeight="false" outlineLevel="0" collapsed="false">
      <c r="A550" s="42"/>
      <c r="B550" s="22"/>
      <c r="C550" s="22"/>
      <c r="D550" s="22"/>
      <c r="E550" s="22"/>
      <c r="F550" s="51" t="str">
        <f aca="false">IF(OR($A550="",$E550=""),"",IFERROR(INDEX($J$22:$J$52,MATCH($A550,$I$22:$I$52,1)),""))</f>
        <v/>
      </c>
      <c r="G550" s="52" t="str">
        <f aca="false">IF(AND(ISNUMBER($F550),ISNUMBER($E550)),ROUND($E550*$F550,2),"")</f>
        <v/>
      </c>
    </row>
    <row r="551" customFormat="false" ht="15" hidden="false" customHeight="false" outlineLevel="0" collapsed="false">
      <c r="A551" s="42"/>
      <c r="B551" s="22"/>
      <c r="C551" s="22"/>
      <c r="D551" s="22"/>
      <c r="E551" s="22"/>
      <c r="F551" s="51" t="str">
        <f aca="false">IF(OR($A551="",$E551=""),"",IFERROR(INDEX($J$22:$J$52,MATCH($A551,$I$22:$I$52,1)),""))</f>
        <v/>
      </c>
      <c r="G551" s="52" t="str">
        <f aca="false">IF(AND(ISNUMBER($F551),ISNUMBER($E551)),ROUND($E551*$F551,2),"")</f>
        <v/>
      </c>
    </row>
    <row r="552" customFormat="false" ht="15" hidden="false" customHeight="false" outlineLevel="0" collapsed="false">
      <c r="A552" s="42"/>
      <c r="B552" s="22"/>
      <c r="C552" s="22"/>
      <c r="D552" s="22"/>
      <c r="E552" s="22"/>
      <c r="F552" s="51" t="str">
        <f aca="false">IF(OR($A552="",$E552=""),"",IFERROR(INDEX($J$22:$J$52,MATCH($A552,$I$22:$I$52,1)),""))</f>
        <v/>
      </c>
      <c r="G552" s="52" t="str">
        <f aca="false">IF(AND(ISNUMBER($F552),ISNUMBER($E552)),ROUND($E552*$F552,2),"")</f>
        <v/>
      </c>
    </row>
    <row r="553" customFormat="false" ht="15" hidden="false" customHeight="false" outlineLevel="0" collapsed="false">
      <c r="A553" s="42"/>
      <c r="B553" s="22"/>
      <c r="C553" s="22"/>
      <c r="D553" s="22"/>
      <c r="E553" s="22"/>
      <c r="F553" s="51" t="str">
        <f aca="false">IF(OR($A553="",$E553=""),"",IFERROR(INDEX($J$22:$J$52,MATCH($A553,$I$22:$I$52,1)),""))</f>
        <v/>
      </c>
      <c r="G553" s="52" t="str">
        <f aca="false">IF(AND(ISNUMBER($F553),ISNUMBER($E553)),ROUND($E553*$F553,2),"")</f>
        <v/>
      </c>
    </row>
    <row r="554" customFormat="false" ht="15" hidden="false" customHeight="false" outlineLevel="0" collapsed="false">
      <c r="A554" s="42"/>
      <c r="B554" s="22"/>
      <c r="C554" s="22"/>
      <c r="D554" s="22"/>
      <c r="E554" s="22"/>
      <c r="F554" s="51" t="str">
        <f aca="false">IF(OR($A554="",$E554=""),"",IFERROR(INDEX($J$22:$J$52,MATCH($A554,$I$22:$I$52,1)),""))</f>
        <v/>
      </c>
      <c r="G554" s="52" t="str">
        <f aca="false">IF(AND(ISNUMBER($F554),ISNUMBER($E554)),ROUND($E554*$F554,2),"")</f>
        <v/>
      </c>
    </row>
    <row r="555" customFormat="false" ht="15" hidden="false" customHeight="false" outlineLevel="0" collapsed="false">
      <c r="A555" s="42"/>
      <c r="B555" s="22"/>
      <c r="C555" s="22"/>
      <c r="D555" s="22"/>
      <c r="E555" s="22"/>
      <c r="F555" s="51" t="str">
        <f aca="false">IF(OR($A555="",$E555=""),"",IFERROR(INDEX($J$22:$J$52,MATCH($A555,$I$22:$I$52,1)),""))</f>
        <v/>
      </c>
      <c r="G555" s="52" t="str">
        <f aca="false">IF(AND(ISNUMBER($F555),ISNUMBER($E555)),ROUND($E555*$F555,2),"")</f>
        <v/>
      </c>
    </row>
    <row r="556" customFormat="false" ht="15" hidden="false" customHeight="false" outlineLevel="0" collapsed="false">
      <c r="A556" s="42"/>
      <c r="B556" s="22"/>
      <c r="C556" s="22"/>
      <c r="D556" s="22"/>
      <c r="E556" s="22"/>
      <c r="F556" s="51" t="str">
        <f aca="false">IF(OR($A556="",$E556=""),"",IFERROR(INDEX($J$22:$J$52,MATCH($A556,$I$22:$I$52,1)),""))</f>
        <v/>
      </c>
      <c r="G556" s="52" t="str">
        <f aca="false">IF(AND(ISNUMBER($F556),ISNUMBER($E556)),ROUND($E556*$F556,2),"")</f>
        <v/>
      </c>
    </row>
    <row r="557" customFormat="false" ht="15" hidden="false" customHeight="false" outlineLevel="0" collapsed="false">
      <c r="A557" s="42"/>
      <c r="B557" s="22"/>
      <c r="C557" s="22"/>
      <c r="D557" s="22"/>
      <c r="E557" s="22"/>
      <c r="F557" s="51" t="str">
        <f aca="false">IF(OR($A557="",$E557=""),"",IFERROR(INDEX($J$22:$J$52,MATCH($A557,$I$22:$I$52,1)),""))</f>
        <v/>
      </c>
      <c r="G557" s="52" t="str">
        <f aca="false">IF(AND(ISNUMBER($F557),ISNUMBER($E557)),ROUND($E557*$F557,2),"")</f>
        <v/>
      </c>
    </row>
    <row r="558" customFormat="false" ht="15" hidden="false" customHeight="false" outlineLevel="0" collapsed="false">
      <c r="A558" s="42"/>
      <c r="B558" s="22"/>
      <c r="C558" s="22"/>
      <c r="D558" s="22"/>
      <c r="E558" s="22"/>
      <c r="F558" s="51" t="str">
        <f aca="false">IF(OR($A558="",$E558=""),"",IFERROR(INDEX($J$22:$J$52,MATCH($A558,$I$22:$I$52,1)),""))</f>
        <v/>
      </c>
      <c r="G558" s="52" t="str">
        <f aca="false">IF(AND(ISNUMBER($F558),ISNUMBER($E558)),ROUND($E558*$F558,2),"")</f>
        <v/>
      </c>
    </row>
    <row r="559" customFormat="false" ht="15" hidden="false" customHeight="false" outlineLevel="0" collapsed="false">
      <c r="A559" s="42"/>
      <c r="B559" s="22"/>
      <c r="C559" s="22"/>
      <c r="D559" s="22"/>
      <c r="E559" s="22"/>
      <c r="F559" s="51" t="str">
        <f aca="false">IF(OR($A559="",$E559=""),"",IFERROR(INDEX($J$22:$J$52,MATCH($A559,$I$22:$I$52,1)),""))</f>
        <v/>
      </c>
      <c r="G559" s="52" t="str">
        <f aca="false">IF(AND(ISNUMBER($F559),ISNUMBER($E559)),ROUND($E559*$F559,2),"")</f>
        <v/>
      </c>
    </row>
    <row r="560" customFormat="false" ht="15" hidden="false" customHeight="false" outlineLevel="0" collapsed="false">
      <c r="A560" s="42"/>
      <c r="B560" s="22"/>
      <c r="C560" s="22"/>
      <c r="D560" s="22"/>
      <c r="E560" s="22"/>
      <c r="F560" s="51" t="str">
        <f aca="false">IF(OR($A560="",$E560=""),"",IFERROR(INDEX($J$22:$J$52,MATCH($A560,$I$22:$I$52,1)),""))</f>
        <v/>
      </c>
      <c r="G560" s="52" t="str">
        <f aca="false">IF(AND(ISNUMBER($F560),ISNUMBER($E560)),ROUND($E560*$F560,2),"")</f>
        <v/>
      </c>
    </row>
    <row r="561" customFormat="false" ht="15" hidden="false" customHeight="false" outlineLevel="0" collapsed="false">
      <c r="A561" s="42"/>
      <c r="B561" s="22"/>
      <c r="C561" s="22"/>
      <c r="D561" s="22"/>
      <c r="E561" s="22"/>
      <c r="F561" s="51" t="str">
        <f aca="false">IF(OR($A561="",$E561=""),"",IFERROR(INDEX($J$22:$J$52,MATCH($A561,$I$22:$I$52,1)),""))</f>
        <v/>
      </c>
      <c r="G561" s="52" t="str">
        <f aca="false">IF(AND(ISNUMBER($F561),ISNUMBER($E561)),ROUND($E561*$F561,2),"")</f>
        <v/>
      </c>
    </row>
    <row r="562" customFormat="false" ht="15" hidden="false" customHeight="false" outlineLevel="0" collapsed="false">
      <c r="A562" s="42"/>
      <c r="B562" s="22"/>
      <c r="C562" s="22"/>
      <c r="D562" s="22"/>
      <c r="E562" s="22"/>
      <c r="F562" s="51" t="str">
        <f aca="false">IF(OR($A562="",$E562=""),"",IFERROR(INDEX($J$22:$J$52,MATCH($A562,$I$22:$I$52,1)),""))</f>
        <v/>
      </c>
      <c r="G562" s="52" t="str">
        <f aca="false">IF(AND(ISNUMBER($F562),ISNUMBER($E562)),ROUND($E562*$F562,2),"")</f>
        <v/>
      </c>
    </row>
    <row r="563" customFormat="false" ht="15" hidden="false" customHeight="false" outlineLevel="0" collapsed="false">
      <c r="A563" s="42"/>
      <c r="B563" s="22"/>
      <c r="C563" s="22"/>
      <c r="D563" s="22"/>
      <c r="E563" s="22"/>
      <c r="F563" s="51" t="str">
        <f aca="false">IF(OR($A563="",$E563=""),"",IFERROR(INDEX($J$22:$J$52,MATCH($A563,$I$22:$I$52,1)),""))</f>
        <v/>
      </c>
      <c r="G563" s="52" t="str">
        <f aca="false">IF(AND(ISNUMBER($F563),ISNUMBER($E563)),ROUND($E563*$F563,2),"")</f>
        <v/>
      </c>
    </row>
    <row r="564" customFormat="false" ht="15" hidden="false" customHeight="false" outlineLevel="0" collapsed="false">
      <c r="A564" s="42"/>
      <c r="B564" s="22"/>
      <c r="C564" s="22"/>
      <c r="D564" s="22"/>
      <c r="E564" s="22"/>
      <c r="F564" s="51" t="str">
        <f aca="false">IF(OR($A564="",$E564=""),"",IFERROR(INDEX($J$22:$J$52,MATCH($A564,$I$22:$I$52,1)),""))</f>
        <v/>
      </c>
      <c r="G564" s="52" t="str">
        <f aca="false">IF(AND(ISNUMBER($F564),ISNUMBER($E564)),ROUND($E564*$F564,2),"")</f>
        <v/>
      </c>
    </row>
    <row r="565" customFormat="false" ht="15" hidden="false" customHeight="false" outlineLevel="0" collapsed="false">
      <c r="A565" s="42"/>
      <c r="B565" s="22"/>
      <c r="C565" s="22"/>
      <c r="D565" s="22"/>
      <c r="E565" s="22"/>
      <c r="F565" s="51" t="str">
        <f aca="false">IF(OR($A565="",$E565=""),"",IFERROR(INDEX($J$22:$J$52,MATCH($A565,$I$22:$I$52,1)),""))</f>
        <v/>
      </c>
      <c r="G565" s="52" t="str">
        <f aca="false">IF(AND(ISNUMBER($F565),ISNUMBER($E565)),ROUND($E565*$F565,2),"")</f>
        <v/>
      </c>
    </row>
    <row r="566" customFormat="false" ht="15" hidden="false" customHeight="false" outlineLevel="0" collapsed="false">
      <c r="A566" s="42"/>
      <c r="B566" s="22"/>
      <c r="C566" s="22"/>
      <c r="D566" s="22"/>
      <c r="E566" s="22"/>
      <c r="F566" s="51" t="str">
        <f aca="false">IF(OR($A566="",$E566=""),"",IFERROR(INDEX($J$22:$J$52,MATCH($A566,$I$22:$I$52,1)),""))</f>
        <v/>
      </c>
      <c r="G566" s="52" t="str">
        <f aca="false">IF(AND(ISNUMBER($F566),ISNUMBER($E566)),ROUND($E566*$F566,2),"")</f>
        <v/>
      </c>
    </row>
    <row r="567" customFormat="false" ht="15" hidden="false" customHeight="false" outlineLevel="0" collapsed="false">
      <c r="A567" s="42"/>
      <c r="B567" s="22"/>
      <c r="C567" s="22"/>
      <c r="D567" s="22"/>
      <c r="E567" s="22"/>
      <c r="F567" s="51" t="str">
        <f aca="false">IF(OR($A567="",$E567=""),"",IFERROR(INDEX($J$22:$J$52,MATCH($A567,$I$22:$I$52,1)),""))</f>
        <v/>
      </c>
      <c r="G567" s="52" t="str">
        <f aca="false">IF(AND(ISNUMBER($F567),ISNUMBER($E567)),ROUND($E567*$F567,2),"")</f>
        <v/>
      </c>
    </row>
    <row r="568" customFormat="false" ht="15" hidden="false" customHeight="false" outlineLevel="0" collapsed="false">
      <c r="A568" s="42"/>
      <c r="B568" s="22"/>
      <c r="C568" s="22"/>
      <c r="D568" s="22"/>
      <c r="E568" s="22"/>
      <c r="F568" s="51" t="str">
        <f aca="false">IF(OR($A568="",$E568=""),"",IFERROR(INDEX($J$22:$J$52,MATCH($A568,$I$22:$I$52,1)),""))</f>
        <v/>
      </c>
      <c r="G568" s="52" t="str">
        <f aca="false">IF(AND(ISNUMBER($F568),ISNUMBER($E568)),ROUND($E568*$F568,2),"")</f>
        <v/>
      </c>
    </row>
    <row r="569" customFormat="false" ht="15" hidden="false" customHeight="false" outlineLevel="0" collapsed="false">
      <c r="A569" s="42"/>
      <c r="B569" s="22"/>
      <c r="C569" s="22"/>
      <c r="D569" s="22"/>
      <c r="E569" s="22"/>
      <c r="F569" s="51" t="str">
        <f aca="false">IF(OR($A569="",$E569=""),"",IFERROR(INDEX($J$22:$J$52,MATCH($A569,$I$22:$I$52,1)),""))</f>
        <v/>
      </c>
      <c r="G569" s="52" t="str">
        <f aca="false">IF(AND(ISNUMBER($F569),ISNUMBER($E569)),ROUND($E569*$F569,2),"")</f>
        <v/>
      </c>
    </row>
    <row r="570" customFormat="false" ht="15" hidden="false" customHeight="false" outlineLevel="0" collapsed="false">
      <c r="A570" s="42"/>
      <c r="B570" s="22"/>
      <c r="C570" s="22"/>
      <c r="D570" s="22"/>
      <c r="E570" s="22"/>
      <c r="F570" s="51" t="str">
        <f aca="false">IF(OR($A570="",$E570=""),"",IFERROR(INDEX($J$22:$J$52,MATCH($A570,$I$22:$I$52,1)),""))</f>
        <v/>
      </c>
      <c r="G570" s="52" t="str">
        <f aca="false">IF(AND(ISNUMBER($F570),ISNUMBER($E570)),ROUND($E570*$F570,2),"")</f>
        <v/>
      </c>
    </row>
    <row r="571" customFormat="false" ht="15" hidden="false" customHeight="false" outlineLevel="0" collapsed="false">
      <c r="A571" s="42"/>
      <c r="B571" s="22"/>
      <c r="C571" s="22"/>
      <c r="D571" s="22"/>
      <c r="E571" s="22"/>
      <c r="F571" s="51" t="str">
        <f aca="false">IF(OR($A571="",$E571=""),"",IFERROR(INDEX($J$22:$J$52,MATCH($A571,$I$22:$I$52,1)),""))</f>
        <v/>
      </c>
      <c r="G571" s="52" t="str">
        <f aca="false">IF(AND(ISNUMBER($F571),ISNUMBER($E571)),ROUND($E571*$F571,2),"")</f>
        <v/>
      </c>
    </row>
    <row r="572" customFormat="false" ht="15" hidden="false" customHeight="false" outlineLevel="0" collapsed="false">
      <c r="A572" s="42"/>
      <c r="B572" s="22"/>
      <c r="C572" s="22"/>
      <c r="D572" s="22"/>
      <c r="E572" s="22"/>
      <c r="F572" s="51" t="str">
        <f aca="false">IF(OR($A572="",$E572=""),"",IFERROR(INDEX($J$22:$J$52,MATCH($A572,$I$22:$I$52,1)),""))</f>
        <v/>
      </c>
      <c r="G572" s="52" t="str">
        <f aca="false">IF(AND(ISNUMBER($F572),ISNUMBER($E572)),ROUND($E572*$F572,2),"")</f>
        <v/>
      </c>
    </row>
    <row r="573" customFormat="false" ht="15" hidden="false" customHeight="false" outlineLevel="0" collapsed="false">
      <c r="A573" s="42"/>
      <c r="B573" s="22"/>
      <c r="C573" s="22"/>
      <c r="D573" s="22"/>
      <c r="E573" s="22"/>
      <c r="F573" s="51" t="str">
        <f aca="false">IF(OR($A573="",$E573=""),"",IFERROR(INDEX($J$22:$J$52,MATCH($A573,$I$22:$I$52,1)),""))</f>
        <v/>
      </c>
      <c r="G573" s="52" t="str">
        <f aca="false">IF(AND(ISNUMBER($F573),ISNUMBER($E573)),ROUND($E573*$F573,2),"")</f>
        <v/>
      </c>
    </row>
    <row r="574" customFormat="false" ht="15" hidden="false" customHeight="false" outlineLevel="0" collapsed="false">
      <c r="A574" s="42"/>
      <c r="B574" s="22"/>
      <c r="C574" s="22"/>
      <c r="D574" s="22"/>
      <c r="E574" s="22"/>
      <c r="F574" s="51" t="str">
        <f aca="false">IF(OR($A574="",$E574=""),"",IFERROR(INDEX($J$22:$J$52,MATCH($A574,$I$22:$I$52,1)),""))</f>
        <v/>
      </c>
      <c r="G574" s="52" t="str">
        <f aca="false">IF(AND(ISNUMBER($F574),ISNUMBER($E574)),ROUND($E574*$F574,2),"")</f>
        <v/>
      </c>
    </row>
    <row r="575" customFormat="false" ht="15" hidden="false" customHeight="false" outlineLevel="0" collapsed="false">
      <c r="A575" s="42"/>
      <c r="B575" s="22"/>
      <c r="C575" s="22"/>
      <c r="D575" s="22"/>
      <c r="E575" s="22"/>
      <c r="F575" s="51" t="str">
        <f aca="false">IF(OR($A575="",$E575=""),"",IFERROR(INDEX($J$22:$J$52,MATCH($A575,$I$22:$I$52,1)),""))</f>
        <v/>
      </c>
      <c r="G575" s="52" t="str">
        <f aca="false">IF(AND(ISNUMBER($F575),ISNUMBER($E575)),ROUND($E575*$F575,2),"")</f>
        <v/>
      </c>
    </row>
    <row r="576" customFormat="false" ht="15" hidden="false" customHeight="false" outlineLevel="0" collapsed="false">
      <c r="A576" s="42"/>
      <c r="B576" s="22"/>
      <c r="C576" s="22"/>
      <c r="D576" s="22"/>
      <c r="E576" s="22"/>
      <c r="F576" s="51" t="str">
        <f aca="false">IF(OR($A576="",$E576=""),"",IFERROR(INDEX($J$22:$J$52,MATCH($A576,$I$22:$I$52,1)),""))</f>
        <v/>
      </c>
      <c r="G576" s="52" t="str">
        <f aca="false">IF(AND(ISNUMBER($F576),ISNUMBER($E576)),ROUND($E576*$F576,2),"")</f>
        <v/>
      </c>
    </row>
    <row r="577" customFormat="false" ht="15" hidden="false" customHeight="false" outlineLevel="0" collapsed="false">
      <c r="A577" s="42"/>
      <c r="B577" s="22"/>
      <c r="C577" s="22"/>
      <c r="D577" s="22"/>
      <c r="E577" s="22"/>
      <c r="F577" s="51" t="str">
        <f aca="false">IF(OR($A577="",$E577=""),"",IFERROR(INDEX($J$22:$J$52,MATCH($A577,$I$22:$I$52,1)),""))</f>
        <v/>
      </c>
      <c r="G577" s="52" t="str">
        <f aca="false">IF(AND(ISNUMBER($F577),ISNUMBER($E577)),ROUND($E577*$F577,2),"")</f>
        <v/>
      </c>
    </row>
    <row r="578" customFormat="false" ht="15" hidden="false" customHeight="false" outlineLevel="0" collapsed="false">
      <c r="A578" s="42"/>
      <c r="B578" s="22"/>
      <c r="C578" s="22"/>
      <c r="D578" s="22"/>
      <c r="E578" s="22"/>
      <c r="F578" s="51" t="str">
        <f aca="false">IF(OR($A578="",$E578=""),"",IFERROR(INDEX($J$22:$J$52,MATCH($A578,$I$22:$I$52,1)),""))</f>
        <v/>
      </c>
      <c r="G578" s="52" t="str">
        <f aca="false">IF(AND(ISNUMBER($F578),ISNUMBER($E578)),ROUND($E578*$F578,2),"")</f>
        <v/>
      </c>
    </row>
    <row r="579" customFormat="false" ht="15" hidden="false" customHeight="false" outlineLevel="0" collapsed="false">
      <c r="A579" s="42"/>
      <c r="B579" s="22"/>
      <c r="C579" s="22"/>
      <c r="D579" s="22"/>
      <c r="E579" s="22"/>
      <c r="F579" s="51" t="str">
        <f aca="false">IF(OR($A579="",$E579=""),"",IFERROR(INDEX($J$22:$J$52,MATCH($A579,$I$22:$I$52,1)),""))</f>
        <v/>
      </c>
      <c r="G579" s="52" t="str">
        <f aca="false">IF(AND(ISNUMBER($F579),ISNUMBER($E579)),ROUND($E579*$F579,2),"")</f>
        <v/>
      </c>
    </row>
    <row r="580" customFormat="false" ht="15" hidden="false" customHeight="false" outlineLevel="0" collapsed="false">
      <c r="A580" s="42"/>
      <c r="B580" s="22"/>
      <c r="C580" s="22"/>
      <c r="D580" s="22"/>
      <c r="E580" s="22"/>
      <c r="F580" s="51" t="str">
        <f aca="false">IF(OR($A580="",$E580=""),"",IFERROR(INDEX($J$22:$J$52,MATCH($A580,$I$22:$I$52,1)),""))</f>
        <v/>
      </c>
      <c r="G580" s="52" t="str">
        <f aca="false">IF(AND(ISNUMBER($F580),ISNUMBER($E580)),ROUND($E580*$F580,2),"")</f>
        <v/>
      </c>
    </row>
    <row r="581" customFormat="false" ht="15" hidden="false" customHeight="false" outlineLevel="0" collapsed="false">
      <c r="A581" s="42"/>
      <c r="B581" s="22"/>
      <c r="C581" s="22"/>
      <c r="D581" s="22"/>
      <c r="E581" s="22"/>
      <c r="F581" s="51" t="str">
        <f aca="false">IF(OR($A581="",$E581=""),"",IFERROR(INDEX($J$22:$J$52,MATCH($A581,$I$22:$I$52,1)),""))</f>
        <v/>
      </c>
      <c r="G581" s="52" t="str">
        <f aca="false">IF(AND(ISNUMBER($F581),ISNUMBER($E581)),ROUND($E581*$F581,2),"")</f>
        <v/>
      </c>
    </row>
    <row r="582" customFormat="false" ht="15" hidden="false" customHeight="false" outlineLevel="0" collapsed="false">
      <c r="A582" s="42"/>
      <c r="B582" s="22"/>
      <c r="C582" s="22"/>
      <c r="D582" s="22"/>
      <c r="E582" s="22"/>
      <c r="F582" s="51" t="str">
        <f aca="false">IF(OR($A582="",$E582=""),"",IFERROR(INDEX($J$22:$J$52,MATCH($A582,$I$22:$I$52,1)),""))</f>
        <v/>
      </c>
      <c r="G582" s="52" t="str">
        <f aca="false">IF(AND(ISNUMBER($F582),ISNUMBER($E582)),ROUND($E582*$F582,2),"")</f>
        <v/>
      </c>
    </row>
    <row r="583" customFormat="false" ht="15" hidden="false" customHeight="false" outlineLevel="0" collapsed="false">
      <c r="A583" s="42"/>
      <c r="B583" s="22"/>
      <c r="C583" s="22"/>
      <c r="D583" s="22"/>
      <c r="E583" s="22"/>
      <c r="F583" s="51" t="str">
        <f aca="false">IF(OR($A583="",$E583=""),"",IFERROR(INDEX($J$22:$J$52,MATCH($A583,$I$22:$I$52,1)),""))</f>
        <v/>
      </c>
      <c r="G583" s="52" t="str">
        <f aca="false">IF(AND(ISNUMBER($F583),ISNUMBER($E583)),ROUND($E583*$F583,2),"")</f>
        <v/>
      </c>
    </row>
    <row r="584" customFormat="false" ht="15" hidden="false" customHeight="false" outlineLevel="0" collapsed="false">
      <c r="A584" s="42"/>
      <c r="B584" s="22"/>
      <c r="C584" s="22"/>
      <c r="D584" s="22"/>
      <c r="E584" s="22"/>
      <c r="F584" s="51" t="str">
        <f aca="false">IF(OR($A584="",$E584=""),"",IFERROR(INDEX($J$22:$J$52,MATCH($A584,$I$22:$I$52,1)),""))</f>
        <v/>
      </c>
      <c r="G584" s="52" t="str">
        <f aca="false">IF(AND(ISNUMBER($F584),ISNUMBER($E584)),ROUND($E584*$F584,2),"")</f>
        <v/>
      </c>
    </row>
    <row r="585" customFormat="false" ht="15" hidden="false" customHeight="false" outlineLevel="0" collapsed="false">
      <c r="A585" s="42"/>
      <c r="B585" s="22"/>
      <c r="C585" s="22"/>
      <c r="D585" s="22"/>
      <c r="E585" s="22"/>
      <c r="F585" s="51" t="str">
        <f aca="false">IF(OR($A585="",$E585=""),"",IFERROR(INDEX($J$22:$J$52,MATCH($A585,$I$22:$I$52,1)),""))</f>
        <v/>
      </c>
      <c r="G585" s="52" t="str">
        <f aca="false">IF(AND(ISNUMBER($F585),ISNUMBER($E585)),ROUND($E585*$F585,2),"")</f>
        <v/>
      </c>
    </row>
    <row r="586" customFormat="false" ht="15" hidden="false" customHeight="false" outlineLevel="0" collapsed="false">
      <c r="A586" s="42"/>
      <c r="B586" s="22"/>
      <c r="C586" s="22"/>
      <c r="D586" s="22"/>
      <c r="E586" s="22"/>
      <c r="F586" s="51" t="str">
        <f aca="false">IF(OR($A586="",$E586=""),"",IFERROR(INDEX($J$22:$J$52,MATCH($A586,$I$22:$I$52,1)),""))</f>
        <v/>
      </c>
      <c r="G586" s="52" t="str">
        <f aca="false">IF(AND(ISNUMBER($F586),ISNUMBER($E586)),ROUND($E586*$F586,2),"")</f>
        <v/>
      </c>
    </row>
    <row r="587" customFormat="false" ht="15" hidden="false" customHeight="false" outlineLevel="0" collapsed="false">
      <c r="A587" s="42"/>
      <c r="B587" s="22"/>
      <c r="C587" s="22"/>
      <c r="D587" s="22"/>
      <c r="E587" s="22"/>
      <c r="F587" s="51" t="str">
        <f aca="false">IF(OR($A587="",$E587=""),"",IFERROR(INDEX($J$22:$J$52,MATCH($A587,$I$22:$I$52,1)),""))</f>
        <v/>
      </c>
      <c r="G587" s="52" t="str">
        <f aca="false">IF(AND(ISNUMBER($F587),ISNUMBER($E587)),ROUND($E587*$F587,2),"")</f>
        <v/>
      </c>
    </row>
    <row r="588" customFormat="false" ht="15" hidden="false" customHeight="false" outlineLevel="0" collapsed="false">
      <c r="A588" s="42"/>
      <c r="B588" s="22"/>
      <c r="C588" s="22"/>
      <c r="D588" s="22"/>
      <c r="E588" s="22"/>
      <c r="F588" s="51" t="str">
        <f aca="false">IF(OR($A588="",$E588=""),"",IFERROR(INDEX($J$22:$J$52,MATCH($A588,$I$22:$I$52,1)),""))</f>
        <v/>
      </c>
      <c r="G588" s="52" t="str">
        <f aca="false">IF(AND(ISNUMBER($F588),ISNUMBER($E588)),ROUND($E588*$F588,2),"")</f>
        <v/>
      </c>
    </row>
    <row r="589" customFormat="false" ht="15" hidden="false" customHeight="false" outlineLevel="0" collapsed="false">
      <c r="A589" s="42"/>
      <c r="B589" s="22"/>
      <c r="C589" s="22"/>
      <c r="D589" s="22"/>
      <c r="E589" s="22"/>
      <c r="F589" s="51" t="str">
        <f aca="false">IF(OR($A589="",$E589=""),"",IFERROR(INDEX($J$22:$J$52,MATCH($A589,$I$22:$I$52,1)),""))</f>
        <v/>
      </c>
      <c r="G589" s="52" t="str">
        <f aca="false">IF(AND(ISNUMBER($F589),ISNUMBER($E589)),ROUND($E589*$F589,2),"")</f>
        <v/>
      </c>
    </row>
    <row r="590" customFormat="false" ht="15" hidden="false" customHeight="false" outlineLevel="0" collapsed="false">
      <c r="A590" s="42"/>
      <c r="B590" s="22"/>
      <c r="C590" s="22"/>
      <c r="D590" s="22"/>
      <c r="E590" s="22"/>
      <c r="F590" s="51" t="str">
        <f aca="false">IF(OR($A590="",$E590=""),"",IFERROR(INDEX($J$22:$J$52,MATCH($A590,$I$22:$I$52,1)),""))</f>
        <v/>
      </c>
      <c r="G590" s="52" t="str">
        <f aca="false">IF(AND(ISNUMBER($F590),ISNUMBER($E590)),ROUND($E590*$F590,2),"")</f>
        <v/>
      </c>
    </row>
    <row r="591" customFormat="false" ht="15" hidden="false" customHeight="false" outlineLevel="0" collapsed="false">
      <c r="A591" s="42"/>
      <c r="B591" s="22"/>
      <c r="C591" s="22"/>
      <c r="D591" s="22"/>
      <c r="E591" s="22"/>
      <c r="F591" s="51" t="str">
        <f aca="false">IF(OR($A591="",$E591=""),"",IFERROR(INDEX($J$22:$J$52,MATCH($A591,$I$22:$I$52,1)),""))</f>
        <v/>
      </c>
      <c r="G591" s="52" t="str">
        <f aca="false">IF(AND(ISNUMBER($F591),ISNUMBER($E591)),ROUND($E591*$F591,2),"")</f>
        <v/>
      </c>
    </row>
    <row r="592" customFormat="false" ht="15" hidden="false" customHeight="false" outlineLevel="0" collapsed="false">
      <c r="A592" s="42"/>
      <c r="B592" s="22"/>
      <c r="C592" s="22"/>
      <c r="D592" s="22"/>
      <c r="E592" s="22"/>
      <c r="F592" s="51" t="str">
        <f aca="false">IF(OR($A592="",$E592=""),"",IFERROR(INDEX($J$22:$J$52,MATCH($A592,$I$22:$I$52,1)),""))</f>
        <v/>
      </c>
      <c r="G592" s="52" t="str">
        <f aca="false">IF(AND(ISNUMBER($F592),ISNUMBER($E592)),ROUND($E592*$F592,2),"")</f>
        <v/>
      </c>
    </row>
    <row r="593" customFormat="false" ht="15" hidden="false" customHeight="false" outlineLevel="0" collapsed="false">
      <c r="A593" s="42"/>
      <c r="B593" s="22"/>
      <c r="C593" s="22"/>
      <c r="D593" s="22"/>
      <c r="E593" s="22"/>
      <c r="F593" s="51" t="str">
        <f aca="false">IF(OR($A593="",$E593=""),"",IFERROR(INDEX($J$22:$J$52,MATCH($A593,$I$22:$I$52,1)),""))</f>
        <v/>
      </c>
      <c r="G593" s="52" t="str">
        <f aca="false">IF(AND(ISNUMBER($F593),ISNUMBER($E593)),ROUND($E593*$F593,2),"")</f>
        <v/>
      </c>
    </row>
    <row r="594" customFormat="false" ht="15" hidden="false" customHeight="false" outlineLevel="0" collapsed="false">
      <c r="A594" s="42"/>
      <c r="B594" s="22"/>
      <c r="C594" s="22"/>
      <c r="D594" s="22"/>
      <c r="E594" s="22"/>
      <c r="F594" s="51" t="str">
        <f aca="false">IF(OR($A594="",$E594=""),"",IFERROR(INDEX($J$22:$J$52,MATCH($A594,$I$22:$I$52,1)),""))</f>
        <v/>
      </c>
      <c r="G594" s="52" t="str">
        <f aca="false">IF(AND(ISNUMBER($F594),ISNUMBER($E594)),ROUND($E594*$F594,2),"")</f>
        <v/>
      </c>
    </row>
    <row r="595" customFormat="false" ht="15" hidden="false" customHeight="false" outlineLevel="0" collapsed="false">
      <c r="A595" s="42"/>
      <c r="B595" s="22"/>
      <c r="C595" s="22"/>
      <c r="D595" s="22"/>
      <c r="E595" s="22"/>
      <c r="F595" s="51" t="str">
        <f aca="false">IF(OR($A595="",$E595=""),"",IFERROR(INDEX($J$22:$J$52,MATCH($A595,$I$22:$I$52,1)),""))</f>
        <v/>
      </c>
      <c r="G595" s="52" t="str">
        <f aca="false">IF(AND(ISNUMBER($F595),ISNUMBER($E595)),ROUND($E595*$F595,2),"")</f>
        <v/>
      </c>
    </row>
    <row r="596" customFormat="false" ht="15" hidden="false" customHeight="false" outlineLevel="0" collapsed="false">
      <c r="A596" s="42"/>
      <c r="B596" s="22"/>
      <c r="C596" s="22"/>
      <c r="D596" s="22"/>
      <c r="E596" s="22"/>
      <c r="F596" s="51" t="str">
        <f aca="false">IF(OR($A596="",$E596=""),"",IFERROR(INDEX($J$22:$J$52,MATCH($A596,$I$22:$I$52,1)),""))</f>
        <v/>
      </c>
      <c r="G596" s="52" t="str">
        <f aca="false">IF(AND(ISNUMBER($F596),ISNUMBER($E596)),ROUND($E596*$F596,2),"")</f>
        <v/>
      </c>
    </row>
    <row r="597" customFormat="false" ht="15" hidden="false" customHeight="false" outlineLevel="0" collapsed="false">
      <c r="A597" s="42"/>
      <c r="B597" s="22"/>
      <c r="C597" s="22"/>
      <c r="D597" s="22"/>
      <c r="E597" s="22"/>
      <c r="F597" s="51" t="str">
        <f aca="false">IF(OR($A597="",$E597=""),"",IFERROR(INDEX($J$22:$J$52,MATCH($A597,$I$22:$I$52,1)),""))</f>
        <v/>
      </c>
      <c r="G597" s="52" t="str">
        <f aca="false">IF(AND(ISNUMBER($F597),ISNUMBER($E597)),ROUND($E597*$F597,2),"")</f>
        <v/>
      </c>
    </row>
    <row r="598" customFormat="false" ht="15" hidden="false" customHeight="false" outlineLevel="0" collapsed="false">
      <c r="A598" s="42"/>
      <c r="B598" s="22"/>
      <c r="C598" s="22"/>
      <c r="D598" s="22"/>
      <c r="E598" s="22"/>
      <c r="F598" s="51" t="str">
        <f aca="false">IF(OR($A598="",$E598=""),"",IFERROR(INDEX($J$22:$J$52,MATCH($A598,$I$22:$I$52,1)),""))</f>
        <v/>
      </c>
      <c r="G598" s="52" t="str">
        <f aca="false">IF(AND(ISNUMBER($F598),ISNUMBER($E598)),ROUND($E598*$F598,2),"")</f>
        <v/>
      </c>
    </row>
    <row r="599" customFormat="false" ht="15" hidden="false" customHeight="false" outlineLevel="0" collapsed="false">
      <c r="A599" s="42"/>
      <c r="B599" s="22"/>
      <c r="C599" s="22"/>
      <c r="D599" s="22"/>
      <c r="E599" s="22"/>
      <c r="F599" s="51" t="str">
        <f aca="false">IF(OR($A599="",$E599=""),"",IFERROR(INDEX($J$22:$J$52,MATCH($A599,$I$22:$I$52,1)),""))</f>
        <v/>
      </c>
      <c r="G599" s="52" t="str">
        <f aca="false">IF(AND(ISNUMBER($F599),ISNUMBER($E599)),ROUND($E599*$F599,2),"")</f>
        <v/>
      </c>
    </row>
    <row r="600" customFormat="false" ht="15" hidden="false" customHeight="false" outlineLevel="0" collapsed="false">
      <c r="A600" s="42"/>
      <c r="B600" s="22"/>
      <c r="C600" s="22"/>
      <c r="D600" s="22"/>
      <c r="E600" s="22"/>
      <c r="F600" s="51" t="str">
        <f aca="false">IF(OR($A600="",$E600=""),"",IFERROR(INDEX($J$22:$J$52,MATCH($A600,$I$22:$I$52,1)),""))</f>
        <v/>
      </c>
      <c r="G600" s="52" t="str">
        <f aca="false">IF(AND(ISNUMBER($F600),ISNUMBER($E600)),ROUND($E600*$F600,2),"")</f>
        <v/>
      </c>
    </row>
    <row r="601" customFormat="false" ht="15" hidden="false" customHeight="false" outlineLevel="0" collapsed="false">
      <c r="A601" s="42"/>
      <c r="B601" s="22"/>
      <c r="C601" s="22"/>
      <c r="D601" s="22"/>
      <c r="E601" s="22"/>
      <c r="F601" s="51" t="str">
        <f aca="false">IF(OR($A601="",$E601=""),"",IFERROR(INDEX($J$22:$J$52,MATCH($A601,$I$22:$I$52,1)),""))</f>
        <v/>
      </c>
      <c r="G601" s="52" t="str">
        <f aca="false">IF(AND(ISNUMBER($F601),ISNUMBER($E601)),ROUND($E601*$F601,2),"")</f>
        <v/>
      </c>
    </row>
    <row r="602" customFormat="false" ht="15" hidden="false" customHeight="false" outlineLevel="0" collapsed="false">
      <c r="A602" s="42"/>
      <c r="B602" s="22"/>
      <c r="C602" s="22"/>
      <c r="D602" s="22"/>
      <c r="E602" s="22"/>
      <c r="F602" s="51" t="str">
        <f aca="false">IF(OR($A602="",$E602=""),"",IFERROR(INDEX($J$22:$J$52,MATCH($A602,$I$22:$I$52,1)),""))</f>
        <v/>
      </c>
      <c r="G602" s="52" t="str">
        <f aca="false">IF(AND(ISNUMBER($F602),ISNUMBER($E602)),ROUND($E602*$F602,2),"")</f>
        <v/>
      </c>
    </row>
    <row r="603" customFormat="false" ht="15" hidden="false" customHeight="false" outlineLevel="0" collapsed="false">
      <c r="A603" s="42"/>
      <c r="B603" s="22"/>
      <c r="C603" s="22"/>
      <c r="D603" s="22"/>
      <c r="E603" s="22"/>
      <c r="F603" s="51" t="str">
        <f aca="false">IF(OR($A603="",$E603=""),"",IFERROR(INDEX($J$22:$J$52,MATCH($A603,$I$22:$I$52,1)),""))</f>
        <v/>
      </c>
      <c r="G603" s="52" t="str">
        <f aca="false">IF(AND(ISNUMBER($F603),ISNUMBER($E603)),ROUND($E603*$F603,2),"")</f>
        <v/>
      </c>
    </row>
    <row r="604" customFormat="false" ht="15" hidden="false" customHeight="false" outlineLevel="0" collapsed="false">
      <c r="A604" s="42"/>
      <c r="B604" s="22"/>
      <c r="C604" s="22"/>
      <c r="D604" s="22"/>
      <c r="E604" s="22"/>
      <c r="F604" s="51" t="str">
        <f aca="false">IF(OR($A604="",$E604=""),"",IFERROR(INDEX($J$22:$J$52,MATCH($A604,$I$22:$I$52,1)),""))</f>
        <v/>
      </c>
      <c r="G604" s="52" t="str">
        <f aca="false">IF(AND(ISNUMBER($F604),ISNUMBER($E604)),ROUND($E604*$F604,2),"")</f>
        <v/>
      </c>
    </row>
    <row r="605" customFormat="false" ht="15" hidden="false" customHeight="false" outlineLevel="0" collapsed="false">
      <c r="A605" s="42"/>
      <c r="B605" s="22"/>
      <c r="C605" s="22"/>
      <c r="D605" s="22"/>
      <c r="E605" s="22"/>
      <c r="F605" s="51" t="str">
        <f aca="false">IF(OR($A605="",$E605=""),"",IFERROR(INDEX($J$22:$J$52,MATCH($A605,$I$22:$I$52,1)),""))</f>
        <v/>
      </c>
      <c r="G605" s="52" t="str">
        <f aca="false">IF(AND(ISNUMBER($F605),ISNUMBER($E605)),ROUND($E605*$F605,2),"")</f>
        <v/>
      </c>
    </row>
    <row r="606" customFormat="false" ht="15" hidden="false" customHeight="false" outlineLevel="0" collapsed="false">
      <c r="A606" s="42"/>
      <c r="B606" s="22"/>
      <c r="C606" s="22"/>
      <c r="D606" s="22"/>
      <c r="E606" s="22"/>
      <c r="F606" s="51" t="str">
        <f aca="false">IF(OR($A606="",$E606=""),"",IFERROR(INDEX($J$22:$J$52,MATCH($A606,$I$22:$I$52,1)),""))</f>
        <v/>
      </c>
      <c r="G606" s="52" t="str">
        <f aca="false">IF(AND(ISNUMBER($F606),ISNUMBER($E606)),ROUND($E606*$F606,2),"")</f>
        <v/>
      </c>
    </row>
    <row r="607" customFormat="false" ht="15" hidden="false" customHeight="false" outlineLevel="0" collapsed="false">
      <c r="A607" s="42"/>
      <c r="B607" s="22"/>
      <c r="C607" s="22"/>
      <c r="D607" s="22"/>
      <c r="E607" s="22"/>
      <c r="F607" s="51" t="str">
        <f aca="false">IF(OR($A607="",$E607=""),"",IFERROR(INDEX($J$22:$J$52,MATCH($A607,$I$22:$I$52,1)),""))</f>
        <v/>
      </c>
      <c r="G607" s="52" t="str">
        <f aca="false">IF(AND(ISNUMBER($F607),ISNUMBER($E607)),ROUND($E607*$F607,2),"")</f>
        <v/>
      </c>
    </row>
    <row r="608" customFormat="false" ht="15" hidden="false" customHeight="false" outlineLevel="0" collapsed="false">
      <c r="A608" s="42"/>
      <c r="B608" s="22"/>
      <c r="C608" s="22"/>
      <c r="D608" s="22"/>
      <c r="E608" s="22"/>
      <c r="F608" s="51" t="str">
        <f aca="false">IF(OR($A608="",$E608=""),"",IFERROR(INDEX($J$22:$J$52,MATCH($A608,$I$22:$I$52,1)),""))</f>
        <v/>
      </c>
      <c r="G608" s="52" t="str">
        <f aca="false">IF(AND(ISNUMBER($F608),ISNUMBER($E608)),ROUND($E608*$F608,2),"")</f>
        <v/>
      </c>
    </row>
    <row r="609" customFormat="false" ht="15" hidden="false" customHeight="false" outlineLevel="0" collapsed="false">
      <c r="A609" s="42"/>
      <c r="B609" s="22"/>
      <c r="C609" s="22"/>
      <c r="D609" s="22"/>
      <c r="E609" s="22"/>
      <c r="F609" s="51" t="str">
        <f aca="false">IF(OR($A609="",$E609=""),"",IFERROR(INDEX($J$22:$J$52,MATCH($A609,$I$22:$I$52,1)),""))</f>
        <v/>
      </c>
      <c r="G609" s="52" t="str">
        <f aca="false">IF(AND(ISNUMBER($F609),ISNUMBER($E609)),ROUND($E609*$F609,2),"")</f>
        <v/>
      </c>
    </row>
    <row r="610" customFormat="false" ht="15" hidden="false" customHeight="false" outlineLevel="0" collapsed="false">
      <c r="A610" s="42"/>
      <c r="B610" s="22"/>
      <c r="C610" s="22"/>
      <c r="D610" s="22"/>
      <c r="E610" s="22"/>
      <c r="F610" s="51" t="str">
        <f aca="false">IF(OR($A610="",$E610=""),"",IFERROR(INDEX($J$22:$J$52,MATCH($A610,$I$22:$I$52,1)),""))</f>
        <v/>
      </c>
      <c r="G610" s="52" t="str">
        <f aca="false">IF(AND(ISNUMBER($F610),ISNUMBER($E610)),ROUND($E610*$F610,2),"")</f>
        <v/>
      </c>
    </row>
    <row r="611" customFormat="false" ht="15" hidden="false" customHeight="false" outlineLevel="0" collapsed="false">
      <c r="A611" s="42"/>
      <c r="B611" s="22"/>
      <c r="C611" s="22"/>
      <c r="D611" s="22"/>
      <c r="E611" s="22"/>
      <c r="F611" s="51" t="str">
        <f aca="false">IF(OR($A611="",$E611=""),"",IFERROR(INDEX($J$22:$J$52,MATCH($A611,$I$22:$I$52,1)),""))</f>
        <v/>
      </c>
      <c r="G611" s="52" t="str">
        <f aca="false">IF(AND(ISNUMBER($F611),ISNUMBER($E611)),ROUND($E611*$F611,2),"")</f>
        <v/>
      </c>
    </row>
    <row r="612" customFormat="false" ht="15" hidden="false" customHeight="false" outlineLevel="0" collapsed="false">
      <c r="A612" s="42"/>
      <c r="B612" s="22"/>
      <c r="C612" s="22"/>
      <c r="D612" s="22"/>
      <c r="E612" s="22"/>
      <c r="F612" s="51" t="str">
        <f aca="false">IF(OR($A612="",$E612=""),"",IFERROR(INDEX($J$22:$J$52,MATCH($A612,$I$22:$I$52,1)),""))</f>
        <v/>
      </c>
      <c r="G612" s="52" t="str">
        <f aca="false">IF(AND(ISNUMBER($F612),ISNUMBER($E612)),ROUND($E612*$F612,2),"")</f>
        <v/>
      </c>
    </row>
    <row r="613" customFormat="false" ht="15" hidden="false" customHeight="false" outlineLevel="0" collapsed="false">
      <c r="A613" s="42"/>
      <c r="B613" s="22"/>
      <c r="C613" s="22"/>
      <c r="D613" s="22"/>
      <c r="E613" s="22"/>
      <c r="F613" s="51" t="str">
        <f aca="false">IF(OR($A613="",$E613=""),"",IFERROR(INDEX($J$22:$J$52,MATCH($A613,$I$22:$I$52,1)),""))</f>
        <v/>
      </c>
      <c r="G613" s="52" t="str">
        <f aca="false">IF(AND(ISNUMBER($F613),ISNUMBER($E613)),ROUND($E613*$F613,2),"")</f>
        <v/>
      </c>
    </row>
    <row r="614" customFormat="false" ht="15" hidden="false" customHeight="false" outlineLevel="0" collapsed="false">
      <c r="A614" s="42"/>
      <c r="B614" s="22"/>
      <c r="C614" s="22"/>
      <c r="D614" s="22"/>
      <c r="E614" s="22"/>
      <c r="F614" s="51" t="str">
        <f aca="false">IF(OR($A614="",$E614=""),"",IFERROR(INDEX($J$22:$J$52,MATCH($A614,$I$22:$I$52,1)),""))</f>
        <v/>
      </c>
      <c r="G614" s="52" t="str">
        <f aca="false">IF(AND(ISNUMBER($F614),ISNUMBER($E614)),ROUND($E614*$F614,2),"")</f>
        <v/>
      </c>
    </row>
    <row r="615" customFormat="false" ht="15" hidden="false" customHeight="false" outlineLevel="0" collapsed="false">
      <c r="A615" s="42"/>
      <c r="B615" s="22"/>
      <c r="C615" s="22"/>
      <c r="D615" s="22"/>
      <c r="E615" s="22"/>
      <c r="F615" s="51" t="str">
        <f aca="false">IF(OR($A615="",$E615=""),"",IFERROR(INDEX($J$22:$J$52,MATCH($A615,$I$22:$I$52,1)),""))</f>
        <v/>
      </c>
      <c r="G615" s="52" t="str">
        <f aca="false">IF(AND(ISNUMBER($F615),ISNUMBER($E615)),ROUND($E615*$F615,2),"")</f>
        <v/>
      </c>
    </row>
    <row r="616" customFormat="false" ht="15" hidden="false" customHeight="false" outlineLevel="0" collapsed="false">
      <c r="A616" s="42"/>
      <c r="B616" s="22"/>
      <c r="C616" s="22"/>
      <c r="D616" s="22"/>
      <c r="E616" s="22"/>
      <c r="F616" s="51" t="str">
        <f aca="false">IF(OR($A616="",$E616=""),"",IFERROR(INDEX($J$22:$J$52,MATCH($A616,$I$22:$I$52,1)),""))</f>
        <v/>
      </c>
      <c r="G616" s="52" t="str">
        <f aca="false">IF(AND(ISNUMBER($F616),ISNUMBER($E616)),ROUND($E616*$F616,2),"")</f>
        <v/>
      </c>
    </row>
    <row r="617" customFormat="false" ht="15" hidden="false" customHeight="false" outlineLevel="0" collapsed="false">
      <c r="A617" s="42"/>
      <c r="B617" s="22"/>
      <c r="C617" s="22"/>
      <c r="D617" s="22"/>
      <c r="E617" s="22"/>
      <c r="F617" s="51" t="str">
        <f aca="false">IF(OR($A617="",$E617=""),"",IFERROR(INDEX($J$22:$J$52,MATCH($A617,$I$22:$I$52,1)),""))</f>
        <v/>
      </c>
      <c r="G617" s="52" t="str">
        <f aca="false">IF(AND(ISNUMBER($F617),ISNUMBER($E617)),ROUND($E617*$F617,2),"")</f>
        <v/>
      </c>
    </row>
    <row r="618" customFormat="false" ht="15" hidden="false" customHeight="false" outlineLevel="0" collapsed="false">
      <c r="A618" s="42"/>
      <c r="B618" s="22"/>
      <c r="C618" s="22"/>
      <c r="D618" s="22"/>
      <c r="E618" s="22"/>
      <c r="F618" s="51" t="str">
        <f aca="false">IF(OR($A618="",$E618=""),"",IFERROR(INDEX($J$22:$J$52,MATCH($A618,$I$22:$I$52,1)),""))</f>
        <v/>
      </c>
      <c r="G618" s="52" t="str">
        <f aca="false">IF(AND(ISNUMBER($F618),ISNUMBER($E618)),ROUND($E618*$F618,2),"")</f>
        <v/>
      </c>
    </row>
    <row r="619" customFormat="false" ht="15" hidden="false" customHeight="false" outlineLevel="0" collapsed="false">
      <c r="A619" s="42"/>
      <c r="B619" s="22"/>
      <c r="C619" s="22"/>
      <c r="D619" s="22"/>
      <c r="E619" s="22"/>
      <c r="F619" s="51" t="str">
        <f aca="false">IF(OR($A619="",$E619=""),"",IFERROR(INDEX($J$22:$J$52,MATCH($A619,$I$22:$I$52,1)),""))</f>
        <v/>
      </c>
      <c r="G619" s="52" t="str">
        <f aca="false">IF(AND(ISNUMBER($F619),ISNUMBER($E619)),ROUND($E619*$F619,2),"")</f>
        <v/>
      </c>
    </row>
    <row r="620" customFormat="false" ht="15" hidden="false" customHeight="false" outlineLevel="0" collapsed="false">
      <c r="A620" s="42"/>
      <c r="B620" s="22"/>
      <c r="C620" s="22"/>
      <c r="D620" s="22"/>
      <c r="E620" s="22"/>
      <c r="F620" s="51" t="str">
        <f aca="false">IF(OR($A620="",$E620=""),"",IFERROR(INDEX($J$22:$J$52,MATCH($A620,$I$22:$I$52,1)),""))</f>
        <v/>
      </c>
      <c r="G620" s="52" t="str">
        <f aca="false">IF(AND(ISNUMBER($F620),ISNUMBER($E620)),ROUND($E620*$F620,2),"")</f>
        <v/>
      </c>
    </row>
    <row r="621" customFormat="false" ht="15" hidden="false" customHeight="false" outlineLevel="0" collapsed="false">
      <c r="A621" s="42"/>
      <c r="B621" s="22"/>
      <c r="C621" s="22"/>
      <c r="D621" s="22"/>
      <c r="E621" s="22"/>
      <c r="F621" s="51" t="str">
        <f aca="false">IF(OR($A621="",$E621=""),"",IFERROR(INDEX($J$22:$J$52,MATCH($A621,$I$22:$I$52,1)),""))</f>
        <v/>
      </c>
      <c r="G621" s="52" t="str">
        <f aca="false">IF(AND(ISNUMBER($F621),ISNUMBER($E621)),ROUND($E621*$F621,2),"")</f>
        <v/>
      </c>
    </row>
    <row r="622" customFormat="false" ht="15" hidden="false" customHeight="false" outlineLevel="0" collapsed="false">
      <c r="A622" s="42"/>
      <c r="B622" s="22"/>
      <c r="C622" s="22"/>
      <c r="D622" s="22"/>
      <c r="E622" s="22"/>
      <c r="F622" s="51" t="str">
        <f aca="false">IF(OR($A622="",$E622=""),"",IFERROR(INDEX($J$22:$J$52,MATCH($A622,$I$22:$I$52,1)),""))</f>
        <v/>
      </c>
      <c r="G622" s="52" t="str">
        <f aca="false">IF(AND(ISNUMBER($F622),ISNUMBER($E622)),ROUND($E622*$F622,2),"")</f>
        <v/>
      </c>
    </row>
    <row r="623" customFormat="false" ht="15" hidden="false" customHeight="false" outlineLevel="0" collapsed="false">
      <c r="A623" s="42"/>
      <c r="B623" s="22"/>
      <c r="C623" s="22"/>
      <c r="D623" s="22"/>
      <c r="E623" s="22"/>
      <c r="F623" s="51" t="str">
        <f aca="false">IF(OR($A623="",$E623=""),"",IFERROR(INDEX($J$22:$J$52,MATCH($A623,$I$22:$I$52,1)),""))</f>
        <v/>
      </c>
      <c r="G623" s="52" t="str">
        <f aca="false">IF(AND(ISNUMBER($F623),ISNUMBER($E623)),ROUND($E623*$F623,2),"")</f>
        <v/>
      </c>
    </row>
    <row r="624" customFormat="false" ht="15" hidden="false" customHeight="false" outlineLevel="0" collapsed="false">
      <c r="A624" s="42"/>
      <c r="B624" s="22"/>
      <c r="C624" s="22"/>
      <c r="D624" s="22"/>
      <c r="E624" s="22"/>
      <c r="F624" s="51" t="str">
        <f aca="false">IF(OR($A624="",$E624=""),"",IFERROR(INDEX($J$22:$J$52,MATCH($A624,$I$22:$I$52,1)),""))</f>
        <v/>
      </c>
      <c r="G624" s="52" t="str">
        <f aca="false">IF(AND(ISNUMBER($F624),ISNUMBER($E624)),ROUND($E624*$F624,2),"")</f>
        <v/>
      </c>
    </row>
    <row r="625" customFormat="false" ht="15" hidden="false" customHeight="false" outlineLevel="0" collapsed="false">
      <c r="A625" s="42"/>
      <c r="B625" s="22"/>
      <c r="C625" s="22"/>
      <c r="D625" s="22"/>
      <c r="E625" s="22"/>
      <c r="F625" s="51" t="str">
        <f aca="false">IF(OR($A625="",$E625=""),"",IFERROR(INDEX($J$22:$J$52,MATCH($A625,$I$22:$I$52,1)),""))</f>
        <v/>
      </c>
      <c r="G625" s="52" t="str">
        <f aca="false">IF(AND(ISNUMBER($F625),ISNUMBER($E625)),ROUND($E625*$F625,2),"")</f>
        <v/>
      </c>
    </row>
    <row r="626" customFormat="false" ht="15" hidden="false" customHeight="false" outlineLevel="0" collapsed="false">
      <c r="A626" s="42"/>
      <c r="B626" s="22"/>
      <c r="C626" s="22"/>
      <c r="D626" s="22"/>
      <c r="E626" s="22"/>
      <c r="F626" s="51" t="str">
        <f aca="false">IF(OR($A626="",$E626=""),"",IFERROR(INDEX($J$22:$J$52,MATCH($A626,$I$22:$I$52,1)),""))</f>
        <v/>
      </c>
      <c r="G626" s="52" t="str">
        <f aca="false">IF(AND(ISNUMBER($F626),ISNUMBER($E626)),ROUND($E626*$F626,2),"")</f>
        <v/>
      </c>
    </row>
    <row r="627" customFormat="false" ht="15" hidden="false" customHeight="false" outlineLevel="0" collapsed="false">
      <c r="A627" s="42"/>
      <c r="B627" s="22"/>
      <c r="C627" s="22"/>
      <c r="D627" s="22"/>
      <c r="E627" s="22"/>
      <c r="F627" s="51" t="str">
        <f aca="false">IF(OR($A627="",$E627=""),"",IFERROR(INDEX($J$22:$J$52,MATCH($A627,$I$22:$I$52,1)),""))</f>
        <v/>
      </c>
      <c r="G627" s="52" t="str">
        <f aca="false">IF(AND(ISNUMBER($F627),ISNUMBER($E627)),ROUND($E627*$F627,2),"")</f>
        <v/>
      </c>
    </row>
    <row r="628" customFormat="false" ht="15" hidden="false" customHeight="false" outlineLevel="0" collapsed="false">
      <c r="A628" s="42"/>
      <c r="B628" s="22"/>
      <c r="C628" s="22"/>
      <c r="D628" s="22"/>
      <c r="E628" s="22"/>
      <c r="F628" s="51" t="str">
        <f aca="false">IF(OR($A628="",$E628=""),"",IFERROR(INDEX($J$22:$J$52,MATCH($A628,$I$22:$I$52,1)),""))</f>
        <v/>
      </c>
      <c r="G628" s="52" t="str">
        <f aca="false">IF(AND(ISNUMBER($F628),ISNUMBER($E628)),ROUND($E628*$F628,2),"")</f>
        <v/>
      </c>
    </row>
    <row r="629" customFormat="false" ht="15" hidden="false" customHeight="false" outlineLevel="0" collapsed="false">
      <c r="A629" s="42"/>
      <c r="B629" s="22"/>
      <c r="C629" s="22"/>
      <c r="D629" s="22"/>
      <c r="E629" s="22"/>
      <c r="F629" s="51" t="str">
        <f aca="false">IF(OR($A629="",$E629=""),"",IFERROR(INDEX($J$22:$J$52,MATCH($A629,$I$22:$I$52,1)),""))</f>
        <v/>
      </c>
      <c r="G629" s="52" t="str">
        <f aca="false">IF(AND(ISNUMBER($F629),ISNUMBER($E629)),ROUND($E629*$F629,2),"")</f>
        <v/>
      </c>
    </row>
    <row r="630" customFormat="false" ht="15" hidden="false" customHeight="false" outlineLevel="0" collapsed="false">
      <c r="A630" s="42"/>
      <c r="B630" s="22"/>
      <c r="C630" s="22"/>
      <c r="D630" s="22"/>
      <c r="E630" s="22"/>
      <c r="F630" s="51" t="str">
        <f aca="false">IF(OR($A630="",$E630=""),"",IFERROR(INDEX($J$22:$J$52,MATCH($A630,$I$22:$I$52,1)),""))</f>
        <v/>
      </c>
      <c r="G630" s="52" t="str">
        <f aca="false">IF(AND(ISNUMBER($F630),ISNUMBER($E630)),ROUND($E630*$F630,2),"")</f>
        <v/>
      </c>
    </row>
    <row r="631" customFormat="false" ht="15" hidden="false" customHeight="false" outlineLevel="0" collapsed="false">
      <c r="A631" s="42"/>
      <c r="B631" s="22"/>
      <c r="C631" s="22"/>
      <c r="D631" s="22"/>
      <c r="E631" s="22"/>
      <c r="F631" s="51" t="str">
        <f aca="false">IF(OR($A631="",$E631=""),"",IFERROR(INDEX($J$22:$J$52,MATCH($A631,$I$22:$I$52,1)),""))</f>
        <v/>
      </c>
      <c r="G631" s="52" t="str">
        <f aca="false">IF(AND(ISNUMBER($F631),ISNUMBER($E631)),ROUND($E631*$F631,2),"")</f>
        <v/>
      </c>
    </row>
    <row r="632" customFormat="false" ht="15" hidden="false" customHeight="false" outlineLevel="0" collapsed="false">
      <c r="A632" s="42"/>
      <c r="B632" s="22"/>
      <c r="C632" s="22"/>
      <c r="D632" s="22"/>
      <c r="E632" s="22"/>
      <c r="F632" s="51" t="str">
        <f aca="false">IF(OR($A632="",$E632=""),"",IFERROR(INDEX($J$22:$J$52,MATCH($A632,$I$22:$I$52,1)),""))</f>
        <v/>
      </c>
      <c r="G632" s="52" t="str">
        <f aca="false">IF(AND(ISNUMBER($F632),ISNUMBER($E632)),ROUND($E632*$F632,2),"")</f>
        <v/>
      </c>
    </row>
    <row r="633" customFormat="false" ht="15" hidden="false" customHeight="false" outlineLevel="0" collapsed="false">
      <c r="A633" s="42"/>
      <c r="B633" s="22"/>
      <c r="C633" s="22"/>
      <c r="D633" s="22"/>
      <c r="E633" s="22"/>
      <c r="F633" s="51" t="str">
        <f aca="false">IF(OR($A633="",$E633=""),"",IFERROR(INDEX($J$22:$J$52,MATCH($A633,$I$22:$I$52,1)),""))</f>
        <v/>
      </c>
      <c r="G633" s="52" t="str">
        <f aca="false">IF(AND(ISNUMBER($F633),ISNUMBER($E633)),ROUND($E633*$F633,2),"")</f>
        <v/>
      </c>
    </row>
    <row r="634" customFormat="false" ht="15" hidden="false" customHeight="false" outlineLevel="0" collapsed="false">
      <c r="A634" s="42"/>
      <c r="B634" s="22"/>
      <c r="C634" s="22"/>
      <c r="D634" s="22"/>
      <c r="E634" s="22"/>
      <c r="F634" s="51" t="str">
        <f aca="false">IF(OR($A634="",$E634=""),"",IFERROR(INDEX($J$22:$J$52,MATCH($A634,$I$22:$I$52,1)),""))</f>
        <v/>
      </c>
      <c r="G634" s="52" t="str">
        <f aca="false">IF(AND(ISNUMBER($F634),ISNUMBER($E634)),ROUND($E634*$F634,2),"")</f>
        <v/>
      </c>
    </row>
    <row r="635" customFormat="false" ht="15" hidden="false" customHeight="false" outlineLevel="0" collapsed="false">
      <c r="A635" s="42"/>
      <c r="B635" s="22"/>
      <c r="C635" s="22"/>
      <c r="D635" s="22"/>
      <c r="E635" s="22"/>
      <c r="F635" s="51" t="str">
        <f aca="false">IF(OR($A635="",$E635=""),"",IFERROR(INDEX($J$22:$J$52,MATCH($A635,$I$22:$I$52,1)),""))</f>
        <v/>
      </c>
      <c r="G635" s="52" t="str">
        <f aca="false">IF(AND(ISNUMBER($F635),ISNUMBER($E635)),ROUND($E635*$F635,2),"")</f>
        <v/>
      </c>
    </row>
    <row r="636" customFormat="false" ht="15" hidden="false" customHeight="false" outlineLevel="0" collapsed="false">
      <c r="A636" s="42"/>
      <c r="B636" s="22"/>
      <c r="C636" s="22"/>
      <c r="D636" s="22"/>
      <c r="E636" s="22"/>
      <c r="F636" s="51" t="str">
        <f aca="false">IF(OR($A636="",$E636=""),"",IFERROR(INDEX($J$22:$J$52,MATCH($A636,$I$22:$I$52,1)),""))</f>
        <v/>
      </c>
      <c r="G636" s="52" t="str">
        <f aca="false">IF(AND(ISNUMBER($F636),ISNUMBER($E636)),ROUND($E636*$F636,2),"")</f>
        <v/>
      </c>
    </row>
    <row r="637" customFormat="false" ht="15" hidden="false" customHeight="false" outlineLevel="0" collapsed="false">
      <c r="A637" s="42"/>
      <c r="B637" s="22"/>
      <c r="C637" s="22"/>
      <c r="D637" s="22"/>
      <c r="E637" s="22"/>
      <c r="F637" s="51" t="str">
        <f aca="false">IF(OR($A637="",$E637=""),"",IFERROR(INDEX($J$22:$J$52,MATCH($A637,$I$22:$I$52,1)),""))</f>
        <v/>
      </c>
      <c r="G637" s="52" t="str">
        <f aca="false">IF(AND(ISNUMBER($F637),ISNUMBER($E637)),ROUND($E637*$F637,2),"")</f>
        <v/>
      </c>
    </row>
    <row r="638" customFormat="false" ht="15" hidden="false" customHeight="false" outlineLevel="0" collapsed="false">
      <c r="A638" s="42"/>
      <c r="B638" s="22"/>
      <c r="C638" s="22"/>
      <c r="D638" s="22"/>
      <c r="E638" s="22"/>
      <c r="F638" s="51" t="str">
        <f aca="false">IF(OR($A638="",$E638=""),"",IFERROR(INDEX($J$22:$J$52,MATCH($A638,$I$22:$I$52,1)),""))</f>
        <v/>
      </c>
      <c r="G638" s="52" t="str">
        <f aca="false">IF(AND(ISNUMBER($F638),ISNUMBER($E638)),ROUND($E638*$F638,2),"")</f>
        <v/>
      </c>
    </row>
    <row r="639" customFormat="false" ht="15" hidden="false" customHeight="false" outlineLevel="0" collapsed="false">
      <c r="A639" s="42"/>
      <c r="B639" s="22"/>
      <c r="C639" s="22"/>
      <c r="D639" s="22"/>
      <c r="E639" s="22"/>
      <c r="F639" s="51" t="str">
        <f aca="false">IF(OR($A639="",$E639=""),"",IFERROR(INDEX($J$22:$J$52,MATCH($A639,$I$22:$I$52,1)),""))</f>
        <v/>
      </c>
      <c r="G639" s="52" t="str">
        <f aca="false">IF(AND(ISNUMBER($F639),ISNUMBER($E639)),ROUND($E639*$F639,2),"")</f>
        <v/>
      </c>
    </row>
    <row r="640" customFormat="false" ht="15" hidden="false" customHeight="false" outlineLevel="0" collapsed="false">
      <c r="A640" s="42"/>
      <c r="B640" s="22"/>
      <c r="C640" s="22"/>
      <c r="D640" s="22"/>
      <c r="E640" s="22"/>
      <c r="F640" s="51" t="str">
        <f aca="false">IF(OR($A640="",$E640=""),"",IFERROR(INDEX($J$22:$J$52,MATCH($A640,$I$22:$I$52,1)),""))</f>
        <v/>
      </c>
      <c r="G640" s="52" t="str">
        <f aca="false">IF(AND(ISNUMBER($F640),ISNUMBER($E640)),ROUND($E640*$F640,2),"")</f>
        <v/>
      </c>
    </row>
    <row r="641" customFormat="false" ht="15" hidden="false" customHeight="false" outlineLevel="0" collapsed="false">
      <c r="A641" s="42"/>
      <c r="B641" s="22"/>
      <c r="C641" s="22"/>
      <c r="D641" s="22"/>
      <c r="E641" s="22"/>
      <c r="F641" s="51" t="str">
        <f aca="false">IF(OR($A641="",$E641=""),"",IFERROR(INDEX($J$22:$J$52,MATCH($A641,$I$22:$I$52,1)),""))</f>
        <v/>
      </c>
      <c r="G641" s="52" t="str">
        <f aca="false">IF(AND(ISNUMBER($F641),ISNUMBER($E641)),ROUND($E641*$F641,2),"")</f>
        <v/>
      </c>
    </row>
    <row r="642" customFormat="false" ht="15" hidden="false" customHeight="false" outlineLevel="0" collapsed="false">
      <c r="A642" s="42"/>
      <c r="B642" s="22"/>
      <c r="C642" s="22"/>
      <c r="D642" s="22"/>
      <c r="E642" s="22"/>
      <c r="F642" s="51" t="str">
        <f aca="false">IF(OR($A642="",$E642=""),"",IFERROR(INDEX($J$22:$J$52,MATCH($A642,$I$22:$I$52,1)),""))</f>
        <v/>
      </c>
      <c r="G642" s="52" t="str">
        <f aca="false">IF(AND(ISNUMBER($F642),ISNUMBER($E642)),ROUND($E642*$F642,2),"")</f>
        <v/>
      </c>
    </row>
    <row r="643" customFormat="false" ht="15" hidden="false" customHeight="false" outlineLevel="0" collapsed="false">
      <c r="A643" s="42"/>
      <c r="B643" s="22"/>
      <c r="C643" s="22"/>
      <c r="D643" s="22"/>
      <c r="E643" s="22"/>
      <c r="F643" s="51" t="str">
        <f aca="false">IF(OR($A643="",$E643=""),"",IFERROR(INDEX($J$22:$J$52,MATCH($A643,$I$22:$I$52,1)),""))</f>
        <v/>
      </c>
      <c r="G643" s="52" t="str">
        <f aca="false">IF(AND(ISNUMBER($F643),ISNUMBER($E643)),ROUND($E643*$F643,2),"")</f>
        <v/>
      </c>
    </row>
    <row r="644" customFormat="false" ht="15" hidden="false" customHeight="false" outlineLevel="0" collapsed="false">
      <c r="A644" s="42"/>
      <c r="B644" s="22"/>
      <c r="C644" s="22"/>
      <c r="D644" s="22"/>
      <c r="E644" s="22"/>
      <c r="F644" s="51" t="str">
        <f aca="false">IF(OR($A644="",$E644=""),"",IFERROR(INDEX($J$22:$J$52,MATCH($A644,$I$22:$I$52,1)),""))</f>
        <v/>
      </c>
      <c r="G644" s="52" t="str">
        <f aca="false">IF(AND(ISNUMBER($F644),ISNUMBER($E644)),ROUND($E644*$F644,2),"")</f>
        <v/>
      </c>
    </row>
    <row r="645" customFormat="false" ht="15" hidden="false" customHeight="false" outlineLevel="0" collapsed="false">
      <c r="A645" s="42"/>
      <c r="B645" s="22"/>
      <c r="C645" s="22"/>
      <c r="D645" s="22"/>
      <c r="E645" s="22"/>
      <c r="F645" s="51" t="str">
        <f aca="false">IF(OR($A645="",$E645=""),"",IFERROR(INDEX($J$22:$J$52,MATCH($A645,$I$22:$I$52,1)),""))</f>
        <v/>
      </c>
      <c r="G645" s="52" t="str">
        <f aca="false">IF(AND(ISNUMBER($F645),ISNUMBER($E645)),ROUND($E645*$F645,2),"")</f>
        <v/>
      </c>
    </row>
    <row r="646" customFormat="false" ht="15" hidden="false" customHeight="false" outlineLevel="0" collapsed="false">
      <c r="A646" s="42"/>
      <c r="B646" s="22"/>
      <c r="C646" s="22"/>
      <c r="D646" s="22"/>
      <c r="E646" s="22"/>
      <c r="F646" s="51" t="str">
        <f aca="false">IF(OR($A646="",$E646=""),"",IFERROR(INDEX($J$22:$J$52,MATCH($A646,$I$22:$I$52,1)),""))</f>
        <v/>
      </c>
      <c r="G646" s="52" t="str">
        <f aca="false">IF(AND(ISNUMBER($F646),ISNUMBER($E646)),ROUND($E646*$F646,2),"")</f>
        <v/>
      </c>
    </row>
    <row r="647" customFormat="false" ht="15" hidden="false" customHeight="false" outlineLevel="0" collapsed="false">
      <c r="A647" s="42"/>
      <c r="B647" s="22"/>
      <c r="C647" s="22"/>
      <c r="D647" s="22"/>
      <c r="E647" s="22"/>
      <c r="F647" s="51" t="str">
        <f aca="false">IF(OR($A647="",$E647=""),"",IFERROR(INDEX($J$22:$J$52,MATCH($A647,$I$22:$I$52,1)),""))</f>
        <v/>
      </c>
      <c r="G647" s="52" t="str">
        <f aca="false">IF(AND(ISNUMBER($F647),ISNUMBER($E647)),ROUND($E647*$F647,2),"")</f>
        <v/>
      </c>
    </row>
    <row r="648" customFormat="false" ht="15" hidden="false" customHeight="false" outlineLevel="0" collapsed="false">
      <c r="A648" s="42"/>
      <c r="B648" s="22"/>
      <c r="C648" s="22"/>
      <c r="D648" s="22"/>
      <c r="E648" s="22"/>
      <c r="F648" s="51" t="str">
        <f aca="false">IF(OR($A648="",$E648=""),"",IFERROR(INDEX($J$22:$J$52,MATCH($A648,$I$22:$I$52,1)),""))</f>
        <v/>
      </c>
      <c r="G648" s="52" t="str">
        <f aca="false">IF(AND(ISNUMBER($F648),ISNUMBER($E648)),ROUND($E648*$F648,2),"")</f>
        <v/>
      </c>
    </row>
    <row r="649" customFormat="false" ht="15" hidden="false" customHeight="false" outlineLevel="0" collapsed="false">
      <c r="A649" s="42"/>
      <c r="B649" s="22"/>
      <c r="C649" s="22"/>
      <c r="D649" s="22"/>
      <c r="E649" s="22"/>
      <c r="F649" s="51" t="str">
        <f aca="false">IF(OR($A649="",$E649=""),"",IFERROR(INDEX($J$22:$J$52,MATCH($A649,$I$22:$I$52,1)),""))</f>
        <v/>
      </c>
      <c r="G649" s="52" t="str">
        <f aca="false">IF(AND(ISNUMBER($F649),ISNUMBER($E649)),ROUND($E649*$F649,2),"")</f>
        <v/>
      </c>
    </row>
    <row r="650" customFormat="false" ht="15" hidden="false" customHeight="false" outlineLevel="0" collapsed="false">
      <c r="A650" s="42"/>
      <c r="B650" s="22"/>
      <c r="C650" s="22"/>
      <c r="D650" s="22"/>
      <c r="E650" s="22"/>
      <c r="F650" s="51" t="str">
        <f aca="false">IF(OR($A650="",$E650=""),"",IFERROR(INDEX($J$22:$J$52,MATCH($A650,$I$22:$I$52,1)),""))</f>
        <v/>
      </c>
      <c r="G650" s="52" t="str">
        <f aca="false">IF(AND(ISNUMBER($F650),ISNUMBER($E650)),ROUND($E650*$F650,2),"")</f>
        <v/>
      </c>
    </row>
    <row r="651" customFormat="false" ht="15" hidden="false" customHeight="false" outlineLevel="0" collapsed="false">
      <c r="A651" s="42"/>
      <c r="B651" s="22"/>
      <c r="C651" s="22"/>
      <c r="D651" s="22"/>
      <c r="E651" s="22"/>
      <c r="F651" s="51" t="str">
        <f aca="false">IF(OR($A651="",$E651=""),"",IFERROR(INDEX($J$22:$J$52,MATCH($A651,$I$22:$I$52,1)),""))</f>
        <v/>
      </c>
      <c r="G651" s="52" t="str">
        <f aca="false">IF(AND(ISNUMBER($F651),ISNUMBER($E651)),ROUND($E651*$F651,2),"")</f>
        <v/>
      </c>
    </row>
    <row r="652" customFormat="false" ht="15" hidden="false" customHeight="false" outlineLevel="0" collapsed="false">
      <c r="A652" s="42"/>
      <c r="B652" s="22"/>
      <c r="C652" s="22"/>
      <c r="D652" s="22"/>
      <c r="E652" s="22"/>
      <c r="F652" s="51" t="str">
        <f aca="false">IF(OR($A652="",$E652=""),"",IFERROR(INDEX($J$22:$J$52,MATCH($A652,$I$22:$I$52,1)),""))</f>
        <v/>
      </c>
      <c r="G652" s="52" t="str">
        <f aca="false">IF(AND(ISNUMBER($F652),ISNUMBER($E652)),ROUND($E652*$F652,2),"")</f>
        <v/>
      </c>
    </row>
    <row r="653" customFormat="false" ht="15" hidden="false" customHeight="false" outlineLevel="0" collapsed="false">
      <c r="A653" s="42"/>
      <c r="B653" s="22"/>
      <c r="C653" s="22"/>
      <c r="D653" s="22"/>
      <c r="E653" s="22"/>
      <c r="F653" s="51" t="str">
        <f aca="false">IF(OR($A653="",$E653=""),"",IFERROR(INDEX($J$22:$J$52,MATCH($A653,$I$22:$I$52,1)),""))</f>
        <v/>
      </c>
      <c r="G653" s="52" t="str">
        <f aca="false">IF(AND(ISNUMBER($F653),ISNUMBER($E653)),ROUND($E653*$F653,2),"")</f>
        <v/>
      </c>
    </row>
    <row r="654" customFormat="false" ht="15" hidden="false" customHeight="false" outlineLevel="0" collapsed="false">
      <c r="A654" s="42"/>
      <c r="B654" s="22"/>
      <c r="C654" s="22"/>
      <c r="D654" s="22"/>
      <c r="E654" s="22"/>
      <c r="F654" s="51" t="str">
        <f aca="false">IF(OR($A654="",$E654=""),"",IFERROR(INDEX($J$22:$J$52,MATCH($A654,$I$22:$I$52,1)),""))</f>
        <v/>
      </c>
      <c r="G654" s="52" t="str">
        <f aca="false">IF(AND(ISNUMBER($F654),ISNUMBER($E654)),ROUND($E654*$F654,2),"")</f>
        <v/>
      </c>
    </row>
    <row r="655" customFormat="false" ht="15" hidden="false" customHeight="false" outlineLevel="0" collapsed="false">
      <c r="A655" s="42"/>
      <c r="B655" s="22"/>
      <c r="C655" s="22"/>
      <c r="D655" s="22"/>
      <c r="E655" s="22"/>
      <c r="F655" s="51" t="str">
        <f aca="false">IF(OR($A655="",$E655=""),"",IFERROR(INDEX($J$22:$J$52,MATCH($A655,$I$22:$I$52,1)),""))</f>
        <v/>
      </c>
      <c r="G655" s="52" t="str">
        <f aca="false">IF(AND(ISNUMBER($F655),ISNUMBER($E655)),ROUND($E655*$F655,2),"")</f>
        <v/>
      </c>
    </row>
    <row r="656" customFormat="false" ht="15" hidden="false" customHeight="false" outlineLevel="0" collapsed="false">
      <c r="A656" s="42"/>
      <c r="B656" s="22"/>
      <c r="C656" s="22"/>
      <c r="D656" s="22"/>
      <c r="E656" s="22"/>
      <c r="F656" s="51" t="str">
        <f aca="false">IF(OR($A656="",$E656=""),"",IFERROR(INDEX($J$22:$J$52,MATCH($A656,$I$22:$I$52,1)),""))</f>
        <v/>
      </c>
      <c r="G656" s="52" t="str">
        <f aca="false">IF(AND(ISNUMBER($F656),ISNUMBER($E656)),ROUND($E656*$F656,2),"")</f>
        <v/>
      </c>
    </row>
    <row r="657" customFormat="false" ht="15" hidden="false" customHeight="false" outlineLevel="0" collapsed="false">
      <c r="A657" s="42"/>
      <c r="B657" s="22"/>
      <c r="C657" s="22"/>
      <c r="D657" s="22"/>
      <c r="E657" s="22"/>
      <c r="F657" s="51" t="str">
        <f aca="false">IF(OR($A657="",$E657=""),"",IFERROR(INDEX($J$22:$J$52,MATCH($A657,$I$22:$I$52,1)),""))</f>
        <v/>
      </c>
      <c r="G657" s="52" t="str">
        <f aca="false">IF(AND(ISNUMBER($F657),ISNUMBER($E657)),ROUND($E657*$F657,2),"")</f>
        <v/>
      </c>
    </row>
    <row r="658" customFormat="false" ht="15" hidden="false" customHeight="false" outlineLevel="0" collapsed="false">
      <c r="A658" s="42"/>
      <c r="B658" s="22"/>
      <c r="C658" s="22"/>
      <c r="D658" s="22"/>
      <c r="E658" s="22"/>
      <c r="F658" s="51" t="str">
        <f aca="false">IF(OR($A658="",$E658=""),"",IFERROR(INDEX($J$22:$J$52,MATCH($A658,$I$22:$I$52,1)),""))</f>
        <v/>
      </c>
      <c r="G658" s="52" t="str">
        <f aca="false">IF(AND(ISNUMBER($F658),ISNUMBER($E658)),ROUND($E658*$F658,2),"")</f>
        <v/>
      </c>
    </row>
    <row r="659" customFormat="false" ht="15" hidden="false" customHeight="false" outlineLevel="0" collapsed="false">
      <c r="A659" s="42"/>
      <c r="B659" s="22"/>
      <c r="C659" s="22"/>
      <c r="D659" s="22"/>
      <c r="E659" s="22"/>
      <c r="F659" s="51" t="str">
        <f aca="false">IF(OR($A659="",$E659=""),"",IFERROR(INDEX($J$22:$J$52,MATCH($A659,$I$22:$I$52,1)),""))</f>
        <v/>
      </c>
      <c r="G659" s="52" t="str">
        <f aca="false">IF(AND(ISNUMBER($F659),ISNUMBER($E659)),ROUND($E659*$F659,2),"")</f>
        <v/>
      </c>
    </row>
    <row r="660" customFormat="false" ht="15" hidden="false" customHeight="false" outlineLevel="0" collapsed="false">
      <c r="A660" s="42"/>
      <c r="B660" s="22"/>
      <c r="C660" s="22"/>
      <c r="D660" s="22"/>
      <c r="E660" s="22"/>
      <c r="F660" s="51" t="str">
        <f aca="false">IF(OR($A660="",$E660=""),"",IFERROR(INDEX($J$22:$J$52,MATCH($A660,$I$22:$I$52,1)),""))</f>
        <v/>
      </c>
      <c r="G660" s="52" t="str">
        <f aca="false">IF(AND(ISNUMBER($F660),ISNUMBER($E660)),ROUND($E660*$F660,2),"")</f>
        <v/>
      </c>
    </row>
    <row r="661" customFormat="false" ht="15" hidden="false" customHeight="false" outlineLevel="0" collapsed="false">
      <c r="A661" s="42"/>
      <c r="B661" s="22"/>
      <c r="C661" s="22"/>
      <c r="D661" s="22"/>
      <c r="E661" s="22"/>
      <c r="F661" s="51" t="str">
        <f aca="false">IF(OR($A661="",$E661=""),"",IFERROR(INDEX($J$22:$J$52,MATCH($A661,$I$22:$I$52,1)),""))</f>
        <v/>
      </c>
      <c r="G661" s="52" t="str">
        <f aca="false">IF(AND(ISNUMBER($F661),ISNUMBER($E661)),ROUND($E661*$F661,2),"")</f>
        <v/>
      </c>
    </row>
    <row r="662" customFormat="false" ht="15" hidden="false" customHeight="false" outlineLevel="0" collapsed="false">
      <c r="A662" s="42"/>
      <c r="B662" s="22"/>
      <c r="C662" s="22"/>
      <c r="D662" s="22"/>
      <c r="E662" s="22"/>
      <c r="F662" s="51" t="str">
        <f aca="false">IF(OR($A662="",$E662=""),"",IFERROR(INDEX($J$22:$J$52,MATCH($A662,$I$22:$I$52,1)),""))</f>
        <v/>
      </c>
      <c r="G662" s="52" t="str">
        <f aca="false">IF(AND(ISNUMBER($F662),ISNUMBER($E662)),ROUND($E662*$F662,2),"")</f>
        <v/>
      </c>
    </row>
    <row r="663" customFormat="false" ht="15" hidden="false" customHeight="false" outlineLevel="0" collapsed="false">
      <c r="A663" s="42"/>
      <c r="B663" s="22"/>
      <c r="C663" s="22"/>
      <c r="D663" s="22"/>
      <c r="E663" s="22"/>
      <c r="F663" s="51" t="str">
        <f aca="false">IF(OR($A663="",$E663=""),"",IFERROR(INDEX($J$22:$J$52,MATCH($A663,$I$22:$I$52,1)),""))</f>
        <v/>
      </c>
      <c r="G663" s="52" t="str">
        <f aca="false">IF(AND(ISNUMBER($F663),ISNUMBER($E663)),ROUND($E663*$F663,2),"")</f>
        <v/>
      </c>
    </row>
    <row r="664" customFormat="false" ht="15" hidden="false" customHeight="false" outlineLevel="0" collapsed="false">
      <c r="A664" s="42"/>
      <c r="B664" s="22"/>
      <c r="C664" s="22"/>
      <c r="D664" s="22"/>
      <c r="E664" s="22"/>
      <c r="F664" s="51" t="str">
        <f aca="false">IF(OR($A664="",$E664=""),"",IFERROR(INDEX($J$22:$J$52,MATCH($A664,$I$22:$I$52,1)),""))</f>
        <v/>
      </c>
      <c r="G664" s="52" t="str">
        <f aca="false">IF(AND(ISNUMBER($F664),ISNUMBER($E664)),ROUND($E664*$F664,2),"")</f>
        <v/>
      </c>
    </row>
    <row r="665" customFormat="false" ht="15" hidden="false" customHeight="false" outlineLevel="0" collapsed="false">
      <c r="A665" s="42"/>
      <c r="B665" s="22"/>
      <c r="C665" s="22"/>
      <c r="D665" s="22"/>
      <c r="E665" s="22"/>
      <c r="F665" s="51" t="str">
        <f aca="false">IF(OR($A665="",$E665=""),"",IFERROR(INDEX($J$22:$J$52,MATCH($A665,$I$22:$I$52,1)),""))</f>
        <v/>
      </c>
      <c r="G665" s="52" t="str">
        <f aca="false">IF(AND(ISNUMBER($F665),ISNUMBER($E665)),ROUND($E665*$F665,2),"")</f>
        <v/>
      </c>
    </row>
    <row r="666" customFormat="false" ht="15" hidden="false" customHeight="false" outlineLevel="0" collapsed="false">
      <c r="A666" s="42"/>
      <c r="B666" s="22"/>
      <c r="C666" s="22"/>
      <c r="D666" s="22"/>
      <c r="E666" s="22"/>
      <c r="F666" s="51" t="str">
        <f aca="false">IF(OR($A666="",$E666=""),"",IFERROR(INDEX($J$22:$J$52,MATCH($A666,$I$22:$I$52,1)),""))</f>
        <v/>
      </c>
      <c r="G666" s="52" t="str">
        <f aca="false">IF(AND(ISNUMBER($F666),ISNUMBER($E666)),ROUND($E666*$F666,2),"")</f>
        <v/>
      </c>
    </row>
    <row r="667" customFormat="false" ht="15" hidden="false" customHeight="false" outlineLevel="0" collapsed="false">
      <c r="A667" s="42"/>
      <c r="B667" s="22"/>
      <c r="C667" s="22"/>
      <c r="D667" s="22"/>
      <c r="E667" s="22"/>
      <c r="F667" s="51" t="str">
        <f aca="false">IF(OR($A667="",$E667=""),"",IFERROR(INDEX($J$22:$J$52,MATCH($A667,$I$22:$I$52,1)),""))</f>
        <v/>
      </c>
      <c r="G667" s="52" t="str">
        <f aca="false">IF(AND(ISNUMBER($F667),ISNUMBER($E667)),ROUND($E667*$F667,2),"")</f>
        <v/>
      </c>
    </row>
    <row r="668" customFormat="false" ht="15" hidden="false" customHeight="false" outlineLevel="0" collapsed="false">
      <c r="A668" s="42"/>
      <c r="B668" s="22"/>
      <c r="C668" s="22"/>
      <c r="D668" s="22"/>
      <c r="E668" s="22"/>
      <c r="F668" s="51" t="str">
        <f aca="false">IF(OR($A668="",$E668=""),"",IFERROR(INDEX($J$22:$J$52,MATCH($A668,$I$22:$I$52,1)),""))</f>
        <v/>
      </c>
      <c r="G668" s="52" t="str">
        <f aca="false">IF(AND(ISNUMBER($F668),ISNUMBER($E668)),ROUND($E668*$F668,2),"")</f>
        <v/>
      </c>
    </row>
    <row r="669" customFormat="false" ht="15" hidden="false" customHeight="false" outlineLevel="0" collapsed="false">
      <c r="A669" s="42"/>
      <c r="B669" s="22"/>
      <c r="C669" s="22"/>
      <c r="D669" s="22"/>
      <c r="E669" s="22"/>
      <c r="F669" s="51" t="str">
        <f aca="false">IF(OR($A669="",$E669=""),"",IFERROR(INDEX($J$22:$J$52,MATCH($A669,$I$22:$I$52,1)),""))</f>
        <v/>
      </c>
      <c r="G669" s="52" t="str">
        <f aca="false">IF(AND(ISNUMBER($F669),ISNUMBER($E669)),ROUND($E669*$F669,2),"")</f>
        <v/>
      </c>
    </row>
    <row r="670" customFormat="false" ht="15" hidden="false" customHeight="false" outlineLevel="0" collapsed="false">
      <c r="A670" s="42"/>
      <c r="B670" s="22"/>
      <c r="C670" s="22"/>
      <c r="D670" s="22"/>
      <c r="E670" s="22"/>
      <c r="F670" s="51" t="str">
        <f aca="false">IF(OR($A670="",$E670=""),"",IFERROR(INDEX($J$22:$J$52,MATCH($A670,$I$22:$I$52,1)),""))</f>
        <v/>
      </c>
      <c r="G670" s="52" t="str">
        <f aca="false">IF(AND(ISNUMBER($F670),ISNUMBER($E670)),ROUND($E670*$F670,2),"")</f>
        <v/>
      </c>
    </row>
    <row r="671" customFormat="false" ht="15" hidden="false" customHeight="false" outlineLevel="0" collapsed="false">
      <c r="A671" s="42"/>
      <c r="B671" s="22"/>
      <c r="C671" s="22"/>
      <c r="D671" s="22"/>
      <c r="E671" s="22"/>
      <c r="F671" s="51" t="str">
        <f aca="false">IF(OR($A671="",$E671=""),"",IFERROR(INDEX($J$22:$J$52,MATCH($A671,$I$22:$I$52,1)),""))</f>
        <v/>
      </c>
      <c r="G671" s="52" t="str">
        <f aca="false">IF(AND(ISNUMBER($F671),ISNUMBER($E671)),ROUND($E671*$F671,2),"")</f>
        <v/>
      </c>
    </row>
    <row r="672" customFormat="false" ht="15" hidden="false" customHeight="false" outlineLevel="0" collapsed="false">
      <c r="A672" s="42"/>
      <c r="B672" s="22"/>
      <c r="C672" s="22"/>
      <c r="D672" s="22"/>
      <c r="E672" s="22"/>
      <c r="F672" s="51" t="str">
        <f aca="false">IF(OR($A672="",$E672=""),"",IFERROR(INDEX($J$22:$J$52,MATCH($A672,$I$22:$I$52,1)),""))</f>
        <v/>
      </c>
      <c r="G672" s="52" t="str">
        <f aca="false">IF(AND(ISNUMBER($F672),ISNUMBER($E672)),ROUND($E672*$F672,2),"")</f>
        <v/>
      </c>
    </row>
    <row r="673" customFormat="false" ht="15" hidden="false" customHeight="false" outlineLevel="0" collapsed="false">
      <c r="A673" s="42"/>
      <c r="B673" s="22"/>
      <c r="C673" s="22"/>
      <c r="D673" s="22"/>
      <c r="E673" s="22"/>
      <c r="F673" s="51" t="str">
        <f aca="false">IF(OR($A673="",$E673=""),"",IFERROR(INDEX($J$22:$J$52,MATCH($A673,$I$22:$I$52,1)),""))</f>
        <v/>
      </c>
      <c r="G673" s="52" t="str">
        <f aca="false">IF(AND(ISNUMBER($F673),ISNUMBER($E673)),ROUND($E673*$F673,2),"")</f>
        <v/>
      </c>
    </row>
    <row r="674" customFormat="false" ht="15" hidden="false" customHeight="false" outlineLevel="0" collapsed="false">
      <c r="A674" s="42"/>
      <c r="B674" s="22"/>
      <c r="C674" s="22"/>
      <c r="D674" s="22"/>
      <c r="E674" s="22"/>
      <c r="F674" s="51" t="str">
        <f aca="false">IF(OR($A674="",$E674=""),"",IFERROR(INDEX($J$22:$J$52,MATCH($A674,$I$22:$I$52,1)),""))</f>
        <v/>
      </c>
      <c r="G674" s="52" t="str">
        <f aca="false">IF(AND(ISNUMBER($F674),ISNUMBER($E674)),ROUND($E674*$F674,2),"")</f>
        <v/>
      </c>
    </row>
    <row r="675" customFormat="false" ht="15" hidden="false" customHeight="false" outlineLevel="0" collapsed="false">
      <c r="A675" s="42"/>
      <c r="B675" s="22"/>
      <c r="C675" s="22"/>
      <c r="D675" s="22"/>
      <c r="E675" s="22"/>
      <c r="F675" s="51" t="str">
        <f aca="false">IF(OR($A675="",$E675=""),"",IFERROR(INDEX($J$22:$J$52,MATCH($A675,$I$22:$I$52,1)),""))</f>
        <v/>
      </c>
      <c r="G675" s="52" t="str">
        <f aca="false">IF(AND(ISNUMBER($F675),ISNUMBER($E675)),ROUND($E675*$F675,2),"")</f>
        <v/>
      </c>
    </row>
    <row r="676" customFormat="false" ht="15" hidden="false" customHeight="false" outlineLevel="0" collapsed="false">
      <c r="A676" s="42"/>
      <c r="B676" s="22"/>
      <c r="C676" s="22"/>
      <c r="D676" s="22"/>
      <c r="E676" s="22"/>
      <c r="F676" s="51" t="str">
        <f aca="false">IF(OR($A676="",$E676=""),"",IFERROR(INDEX($J$22:$J$52,MATCH($A676,$I$22:$I$52,1)),""))</f>
        <v/>
      </c>
      <c r="G676" s="52" t="str">
        <f aca="false">IF(AND(ISNUMBER($F676),ISNUMBER($E676)),ROUND($E676*$F676,2),"")</f>
        <v/>
      </c>
    </row>
    <row r="677" customFormat="false" ht="15" hidden="false" customHeight="false" outlineLevel="0" collapsed="false">
      <c r="A677" s="42"/>
      <c r="B677" s="22"/>
      <c r="C677" s="22"/>
      <c r="D677" s="22"/>
      <c r="E677" s="22"/>
      <c r="F677" s="51" t="str">
        <f aca="false">IF(OR($A677="",$E677=""),"",IFERROR(INDEX($J$22:$J$52,MATCH($A677,$I$22:$I$52,1)),""))</f>
        <v/>
      </c>
      <c r="G677" s="52" t="str">
        <f aca="false">IF(AND(ISNUMBER($F677),ISNUMBER($E677)),ROUND($E677*$F677,2),"")</f>
        <v/>
      </c>
    </row>
    <row r="678" customFormat="false" ht="15" hidden="false" customHeight="false" outlineLevel="0" collapsed="false">
      <c r="A678" s="42"/>
      <c r="B678" s="22"/>
      <c r="C678" s="22"/>
      <c r="D678" s="22"/>
      <c r="E678" s="22"/>
      <c r="F678" s="51" t="str">
        <f aca="false">IF(OR($A678="",$E678=""),"",IFERROR(INDEX($J$22:$J$52,MATCH($A678,$I$22:$I$52,1)),""))</f>
        <v/>
      </c>
      <c r="G678" s="52" t="str">
        <f aca="false">IF(AND(ISNUMBER($F678),ISNUMBER($E678)),ROUND($E678*$F678,2),"")</f>
        <v/>
      </c>
    </row>
    <row r="679" customFormat="false" ht="15" hidden="false" customHeight="false" outlineLevel="0" collapsed="false">
      <c r="A679" s="42"/>
      <c r="B679" s="22"/>
      <c r="C679" s="22"/>
      <c r="D679" s="22"/>
      <c r="E679" s="22"/>
      <c r="F679" s="51" t="str">
        <f aca="false">IF(OR($A679="",$E679=""),"",IFERROR(INDEX($J$22:$J$52,MATCH($A679,$I$22:$I$52,1)),""))</f>
        <v/>
      </c>
      <c r="G679" s="52" t="str">
        <f aca="false">IF(AND(ISNUMBER($F679),ISNUMBER($E679)),ROUND($E679*$F679,2),"")</f>
        <v/>
      </c>
    </row>
    <row r="680" customFormat="false" ht="15" hidden="false" customHeight="false" outlineLevel="0" collapsed="false">
      <c r="A680" s="42"/>
      <c r="B680" s="22"/>
      <c r="C680" s="22"/>
      <c r="D680" s="22"/>
      <c r="E680" s="22"/>
      <c r="F680" s="51" t="str">
        <f aca="false">IF(OR($A680="",$E680=""),"",IFERROR(INDEX($J$22:$J$52,MATCH($A680,$I$22:$I$52,1)),""))</f>
        <v/>
      </c>
      <c r="G680" s="52" t="str">
        <f aca="false">IF(AND(ISNUMBER($F680),ISNUMBER($E680)),ROUND($E680*$F680,2),"")</f>
        <v/>
      </c>
    </row>
    <row r="681" customFormat="false" ht="15" hidden="false" customHeight="false" outlineLevel="0" collapsed="false">
      <c r="A681" s="42"/>
      <c r="B681" s="22"/>
      <c r="C681" s="22"/>
      <c r="D681" s="22"/>
      <c r="E681" s="22"/>
      <c r="F681" s="51" t="str">
        <f aca="false">IF(OR($A681="",$E681=""),"",IFERROR(INDEX($J$22:$J$52,MATCH($A681,$I$22:$I$52,1)),""))</f>
        <v/>
      </c>
      <c r="G681" s="52" t="str">
        <f aca="false">IF(AND(ISNUMBER($F681),ISNUMBER($E681)),ROUND($E681*$F681,2),"")</f>
        <v/>
      </c>
    </row>
    <row r="682" customFormat="false" ht="15" hidden="false" customHeight="false" outlineLevel="0" collapsed="false">
      <c r="A682" s="42"/>
      <c r="B682" s="22"/>
      <c r="C682" s="22"/>
      <c r="D682" s="22"/>
      <c r="E682" s="22"/>
      <c r="F682" s="51" t="str">
        <f aca="false">IF(OR($A682="",$E682=""),"",IFERROR(INDEX($J$22:$J$52,MATCH($A682,$I$22:$I$52,1)),""))</f>
        <v/>
      </c>
      <c r="G682" s="52" t="str">
        <f aca="false">IF(AND(ISNUMBER($F682),ISNUMBER($E682)),ROUND($E682*$F682,2),"")</f>
        <v/>
      </c>
    </row>
    <row r="683" customFormat="false" ht="15" hidden="false" customHeight="false" outlineLevel="0" collapsed="false">
      <c r="A683" s="42"/>
      <c r="B683" s="22"/>
      <c r="C683" s="22"/>
      <c r="D683" s="22"/>
      <c r="E683" s="22"/>
      <c r="F683" s="51" t="str">
        <f aca="false">IF(OR($A683="",$E683=""),"",IFERROR(INDEX($J$22:$J$52,MATCH($A683,$I$22:$I$52,1)),""))</f>
        <v/>
      </c>
      <c r="G683" s="52" t="str">
        <f aca="false">IF(AND(ISNUMBER($F683),ISNUMBER($E683)),ROUND($E683*$F683,2),"")</f>
        <v/>
      </c>
    </row>
    <row r="684" customFormat="false" ht="15" hidden="false" customHeight="false" outlineLevel="0" collapsed="false">
      <c r="A684" s="42"/>
      <c r="B684" s="22"/>
      <c r="C684" s="22"/>
      <c r="D684" s="22"/>
      <c r="E684" s="22"/>
      <c r="F684" s="51" t="str">
        <f aca="false">IF(OR($A684="",$E684=""),"",IFERROR(INDEX($J$22:$J$52,MATCH($A684,$I$22:$I$52,1)),""))</f>
        <v/>
      </c>
      <c r="G684" s="52" t="str">
        <f aca="false">IF(AND(ISNUMBER($F684),ISNUMBER($E684)),ROUND($E684*$F684,2),"")</f>
        <v/>
      </c>
    </row>
    <row r="685" customFormat="false" ht="15" hidden="false" customHeight="false" outlineLevel="0" collapsed="false">
      <c r="A685" s="42"/>
      <c r="B685" s="22"/>
      <c r="C685" s="22"/>
      <c r="D685" s="22"/>
      <c r="E685" s="22"/>
      <c r="F685" s="51" t="str">
        <f aca="false">IF(OR($A685="",$E685=""),"",IFERROR(INDEX($J$22:$J$52,MATCH($A685,$I$22:$I$52,1)),""))</f>
        <v/>
      </c>
      <c r="G685" s="52" t="str">
        <f aca="false">IF(AND(ISNUMBER($F685),ISNUMBER($E685)),ROUND($E685*$F685,2),"")</f>
        <v/>
      </c>
    </row>
    <row r="686" customFormat="false" ht="15" hidden="false" customHeight="false" outlineLevel="0" collapsed="false">
      <c r="A686" s="42"/>
      <c r="B686" s="22"/>
      <c r="C686" s="22"/>
      <c r="D686" s="22"/>
      <c r="E686" s="22"/>
      <c r="F686" s="51" t="str">
        <f aca="false">IF(OR($A686="",$E686=""),"",IFERROR(INDEX($J$22:$J$52,MATCH($A686,$I$22:$I$52,1)),""))</f>
        <v/>
      </c>
      <c r="G686" s="52" t="str">
        <f aca="false">IF(AND(ISNUMBER($F686),ISNUMBER($E686)),ROUND($E686*$F686,2),"")</f>
        <v/>
      </c>
    </row>
    <row r="687" customFormat="false" ht="15" hidden="false" customHeight="false" outlineLevel="0" collapsed="false">
      <c r="A687" s="42"/>
      <c r="B687" s="22"/>
      <c r="C687" s="22"/>
      <c r="D687" s="22"/>
      <c r="E687" s="22"/>
      <c r="F687" s="51" t="str">
        <f aca="false">IF(OR($A687="",$E687=""),"",IFERROR(INDEX($J$22:$J$52,MATCH($A687,$I$22:$I$52,1)),""))</f>
        <v/>
      </c>
      <c r="G687" s="52" t="str">
        <f aca="false">IF(AND(ISNUMBER($F687),ISNUMBER($E687)),ROUND($E687*$F687,2),"")</f>
        <v/>
      </c>
    </row>
    <row r="688" customFormat="false" ht="15" hidden="false" customHeight="false" outlineLevel="0" collapsed="false">
      <c r="A688" s="42"/>
      <c r="B688" s="22"/>
      <c r="C688" s="22"/>
      <c r="D688" s="22"/>
      <c r="E688" s="22"/>
      <c r="F688" s="51" t="str">
        <f aca="false">IF(OR($A688="",$E688=""),"",IFERROR(INDEX($J$22:$J$52,MATCH($A688,$I$22:$I$52,1)),""))</f>
        <v/>
      </c>
      <c r="G688" s="52" t="str">
        <f aca="false">IF(AND(ISNUMBER($F688),ISNUMBER($E688)),ROUND($E688*$F688,2),"")</f>
        <v/>
      </c>
    </row>
    <row r="689" customFormat="false" ht="15" hidden="false" customHeight="false" outlineLevel="0" collapsed="false">
      <c r="A689" s="42"/>
      <c r="B689" s="22"/>
      <c r="C689" s="22"/>
      <c r="D689" s="22"/>
      <c r="E689" s="22"/>
      <c r="F689" s="51" t="str">
        <f aca="false">IF(OR($A689="",$E689=""),"",IFERROR(INDEX($J$22:$J$52,MATCH($A689,$I$22:$I$52,1)),""))</f>
        <v/>
      </c>
      <c r="G689" s="52" t="str">
        <f aca="false">IF(AND(ISNUMBER($F689),ISNUMBER($E689)),ROUND($E689*$F689,2),"")</f>
        <v/>
      </c>
    </row>
    <row r="690" customFormat="false" ht="15" hidden="false" customHeight="false" outlineLevel="0" collapsed="false">
      <c r="A690" s="42"/>
      <c r="B690" s="22"/>
      <c r="C690" s="22"/>
      <c r="D690" s="22"/>
      <c r="E690" s="22"/>
      <c r="F690" s="51" t="str">
        <f aca="false">IF(OR($A690="",$E690=""),"",IFERROR(INDEX($J$22:$J$52,MATCH($A690,$I$22:$I$52,1)),""))</f>
        <v/>
      </c>
      <c r="G690" s="52" t="str">
        <f aca="false">IF(AND(ISNUMBER($F690),ISNUMBER($E690)),ROUND($E690*$F690,2),"")</f>
        <v/>
      </c>
    </row>
    <row r="691" customFormat="false" ht="15" hidden="false" customHeight="false" outlineLevel="0" collapsed="false">
      <c r="A691" s="42"/>
      <c r="B691" s="22"/>
      <c r="C691" s="22"/>
      <c r="D691" s="22"/>
      <c r="E691" s="22"/>
      <c r="F691" s="51" t="str">
        <f aca="false">IF(OR($A691="",$E691=""),"",IFERROR(INDEX($J$22:$J$52,MATCH($A691,$I$22:$I$52,1)),""))</f>
        <v/>
      </c>
      <c r="G691" s="52" t="str">
        <f aca="false">IF(AND(ISNUMBER($F691),ISNUMBER($E691)),ROUND($E691*$F691,2),"")</f>
        <v/>
      </c>
    </row>
    <row r="692" customFormat="false" ht="15" hidden="false" customHeight="false" outlineLevel="0" collapsed="false">
      <c r="A692" s="42"/>
      <c r="B692" s="22"/>
      <c r="C692" s="22"/>
      <c r="D692" s="22"/>
      <c r="E692" s="22"/>
      <c r="F692" s="51" t="str">
        <f aca="false">IF(OR($A692="",$E692=""),"",IFERROR(INDEX($J$22:$J$52,MATCH($A692,$I$22:$I$52,1)),""))</f>
        <v/>
      </c>
      <c r="G692" s="52" t="str">
        <f aca="false">IF(AND(ISNUMBER($F692),ISNUMBER($E692)),ROUND($E692*$F692,2),"")</f>
        <v/>
      </c>
    </row>
    <row r="693" customFormat="false" ht="15" hidden="false" customHeight="false" outlineLevel="0" collapsed="false">
      <c r="A693" s="42"/>
      <c r="B693" s="22"/>
      <c r="C693" s="22"/>
      <c r="D693" s="22"/>
      <c r="E693" s="22"/>
      <c r="F693" s="51" t="str">
        <f aca="false">IF(OR($A693="",$E693=""),"",IFERROR(INDEX($J$22:$J$52,MATCH($A693,$I$22:$I$52,1)),""))</f>
        <v/>
      </c>
      <c r="G693" s="52" t="str">
        <f aca="false">IF(AND(ISNUMBER($F693),ISNUMBER($E693)),ROUND($E693*$F693,2),"")</f>
        <v/>
      </c>
    </row>
    <row r="694" customFormat="false" ht="15" hidden="false" customHeight="false" outlineLevel="0" collapsed="false">
      <c r="A694" s="42"/>
      <c r="B694" s="22"/>
      <c r="C694" s="22"/>
      <c r="D694" s="22"/>
      <c r="E694" s="22"/>
      <c r="F694" s="51" t="str">
        <f aca="false">IF(OR($A694="",$E694=""),"",IFERROR(INDEX($J$22:$J$52,MATCH($A694,$I$22:$I$52,1)),""))</f>
        <v/>
      </c>
      <c r="G694" s="52" t="str">
        <f aca="false">IF(AND(ISNUMBER($F694),ISNUMBER($E694)),ROUND($E694*$F694,2),"")</f>
        <v/>
      </c>
    </row>
    <row r="695" customFormat="false" ht="15" hidden="false" customHeight="false" outlineLevel="0" collapsed="false">
      <c r="A695" s="42"/>
      <c r="B695" s="22"/>
      <c r="C695" s="22"/>
      <c r="D695" s="22"/>
      <c r="E695" s="22"/>
      <c r="F695" s="51" t="str">
        <f aca="false">IF(OR($A695="",$E695=""),"",IFERROR(INDEX($J$22:$J$52,MATCH($A695,$I$22:$I$52,1)),""))</f>
        <v/>
      </c>
      <c r="G695" s="52" t="str">
        <f aca="false">IF(AND(ISNUMBER($F695),ISNUMBER($E695)),ROUND($E695*$F695,2),"")</f>
        <v/>
      </c>
    </row>
    <row r="696" customFormat="false" ht="15" hidden="false" customHeight="false" outlineLevel="0" collapsed="false">
      <c r="A696" s="42"/>
      <c r="B696" s="22"/>
      <c r="C696" s="22"/>
      <c r="D696" s="22"/>
      <c r="E696" s="22"/>
      <c r="F696" s="51" t="str">
        <f aca="false">IF(OR($A696="",$E696=""),"",IFERROR(INDEX($J$22:$J$52,MATCH($A696,$I$22:$I$52,1)),""))</f>
        <v/>
      </c>
      <c r="G696" s="52" t="str">
        <f aca="false">IF(AND(ISNUMBER($F696),ISNUMBER($E696)),ROUND($E696*$F696,2),"")</f>
        <v/>
      </c>
    </row>
    <row r="697" customFormat="false" ht="15" hidden="false" customHeight="false" outlineLevel="0" collapsed="false">
      <c r="A697" s="42"/>
      <c r="B697" s="22"/>
      <c r="C697" s="22"/>
      <c r="D697" s="22"/>
      <c r="E697" s="22"/>
      <c r="F697" s="51" t="str">
        <f aca="false">IF(OR($A697="",$E697=""),"",IFERROR(INDEX($J$22:$J$52,MATCH($A697,$I$22:$I$52,1)),""))</f>
        <v/>
      </c>
      <c r="G697" s="52" t="str">
        <f aca="false">IF(AND(ISNUMBER($F697),ISNUMBER($E697)),ROUND($E697*$F697,2),"")</f>
        <v/>
      </c>
    </row>
    <row r="698" customFormat="false" ht="15" hidden="false" customHeight="false" outlineLevel="0" collapsed="false">
      <c r="A698" s="42"/>
      <c r="B698" s="22"/>
      <c r="C698" s="22"/>
      <c r="D698" s="22"/>
      <c r="E698" s="22"/>
      <c r="F698" s="51" t="str">
        <f aca="false">IF(OR($A698="",$E698=""),"",IFERROR(INDEX($J$22:$J$52,MATCH($A698,$I$22:$I$52,1)),""))</f>
        <v/>
      </c>
      <c r="G698" s="52" t="str">
        <f aca="false">IF(AND(ISNUMBER($F698),ISNUMBER($E698)),ROUND($E698*$F698,2),"")</f>
        <v/>
      </c>
    </row>
    <row r="699" customFormat="false" ht="15" hidden="false" customHeight="false" outlineLevel="0" collapsed="false">
      <c r="A699" s="42"/>
      <c r="B699" s="22"/>
      <c r="C699" s="22"/>
      <c r="D699" s="22"/>
      <c r="E699" s="22"/>
      <c r="F699" s="51" t="str">
        <f aca="false">IF(OR($A699="",$E699=""),"",IFERROR(INDEX($J$22:$J$52,MATCH($A699,$I$22:$I$52,1)),""))</f>
        <v/>
      </c>
      <c r="G699" s="52" t="str">
        <f aca="false">IF(AND(ISNUMBER($F699),ISNUMBER($E699)),ROUND($E699*$F699,2),"")</f>
        <v/>
      </c>
    </row>
    <row r="700" customFormat="false" ht="15" hidden="false" customHeight="false" outlineLevel="0" collapsed="false">
      <c r="A700" s="42"/>
      <c r="B700" s="22"/>
      <c r="C700" s="22"/>
      <c r="D700" s="22"/>
      <c r="E700" s="22"/>
      <c r="F700" s="51" t="str">
        <f aca="false">IF(OR($A700="",$E700=""),"",IFERROR(INDEX($J$22:$J$52,MATCH($A700,$I$22:$I$52,1)),""))</f>
        <v/>
      </c>
      <c r="G700" s="52" t="str">
        <f aca="false">IF(AND(ISNUMBER($F700),ISNUMBER($E700)),ROUND($E700*$F700,2),"")</f>
        <v/>
      </c>
    </row>
    <row r="701" customFormat="false" ht="15" hidden="false" customHeight="false" outlineLevel="0" collapsed="false">
      <c r="A701" s="42"/>
      <c r="B701" s="22"/>
      <c r="C701" s="22"/>
      <c r="D701" s="22"/>
      <c r="E701" s="22"/>
      <c r="F701" s="51" t="str">
        <f aca="false">IF(OR($A701="",$E701=""),"",IFERROR(INDEX($J$22:$J$52,MATCH($A701,$I$22:$I$52,1)),""))</f>
        <v/>
      </c>
      <c r="G701" s="52" t="str">
        <f aca="false">IF(AND(ISNUMBER($F701),ISNUMBER($E701)),ROUND($E701*$F701,2),"")</f>
        <v/>
      </c>
    </row>
    <row r="702" customFormat="false" ht="15" hidden="false" customHeight="false" outlineLevel="0" collapsed="false">
      <c r="A702" s="42"/>
      <c r="B702" s="22"/>
      <c r="C702" s="22"/>
      <c r="D702" s="22"/>
      <c r="E702" s="22"/>
      <c r="F702" s="51" t="str">
        <f aca="false">IF(OR($A702="",$E702=""),"",IFERROR(INDEX($J$22:$J$52,MATCH($A702,$I$22:$I$52,1)),""))</f>
        <v/>
      </c>
      <c r="G702" s="52" t="str">
        <f aca="false">IF(AND(ISNUMBER($F702),ISNUMBER($E702)),ROUND($E702*$F702,2),"")</f>
        <v/>
      </c>
    </row>
    <row r="703" customFormat="false" ht="15" hidden="false" customHeight="false" outlineLevel="0" collapsed="false">
      <c r="A703" s="42"/>
      <c r="B703" s="22"/>
      <c r="C703" s="22"/>
      <c r="D703" s="22"/>
      <c r="E703" s="22"/>
      <c r="F703" s="51" t="str">
        <f aca="false">IF(OR($A703="",$E703=""),"",IFERROR(INDEX($J$22:$J$52,MATCH($A703,$I$22:$I$52,1)),""))</f>
        <v/>
      </c>
      <c r="G703" s="52" t="str">
        <f aca="false">IF(AND(ISNUMBER($F703),ISNUMBER($E703)),ROUND($E703*$F703,2),"")</f>
        <v/>
      </c>
    </row>
    <row r="704" customFormat="false" ht="15" hidden="false" customHeight="false" outlineLevel="0" collapsed="false">
      <c r="A704" s="42"/>
      <c r="B704" s="22"/>
      <c r="C704" s="22"/>
      <c r="D704" s="22"/>
      <c r="E704" s="22"/>
      <c r="F704" s="51" t="str">
        <f aca="false">IF(OR($A704="",$E704=""),"",IFERROR(INDEX($J$22:$J$52,MATCH($A704,$I$22:$I$52,1)),""))</f>
        <v/>
      </c>
      <c r="G704" s="52" t="str">
        <f aca="false">IF(AND(ISNUMBER($F704),ISNUMBER($E704)),ROUND($E704*$F704,2),"")</f>
        <v/>
      </c>
    </row>
    <row r="705" customFormat="false" ht="15" hidden="false" customHeight="false" outlineLevel="0" collapsed="false">
      <c r="A705" s="42"/>
      <c r="B705" s="22"/>
      <c r="C705" s="22"/>
      <c r="D705" s="22"/>
      <c r="E705" s="22"/>
      <c r="F705" s="51" t="str">
        <f aca="false">IF(OR($A705="",$E705=""),"",IFERROR(INDEX($J$22:$J$52,MATCH($A705,$I$22:$I$52,1)),""))</f>
        <v/>
      </c>
      <c r="G705" s="52" t="str">
        <f aca="false">IF(AND(ISNUMBER($F705),ISNUMBER($E705)),ROUND($E705*$F705,2),"")</f>
        <v/>
      </c>
    </row>
    <row r="706" customFormat="false" ht="15" hidden="false" customHeight="false" outlineLevel="0" collapsed="false">
      <c r="A706" s="42"/>
      <c r="B706" s="22"/>
      <c r="C706" s="22"/>
      <c r="D706" s="22"/>
      <c r="E706" s="22"/>
      <c r="F706" s="51" t="str">
        <f aca="false">IF(OR($A706="",$E706=""),"",IFERROR(INDEX($J$22:$J$52,MATCH($A706,$I$22:$I$52,1)),""))</f>
        <v/>
      </c>
      <c r="G706" s="52" t="str">
        <f aca="false">IF(AND(ISNUMBER($F706),ISNUMBER($E706)),ROUND($E706*$F706,2),"")</f>
        <v/>
      </c>
    </row>
    <row r="707" customFormat="false" ht="15" hidden="false" customHeight="false" outlineLevel="0" collapsed="false">
      <c r="A707" s="42"/>
      <c r="B707" s="22"/>
      <c r="C707" s="22"/>
      <c r="D707" s="22"/>
      <c r="E707" s="22"/>
      <c r="F707" s="51" t="str">
        <f aca="false">IF(OR($A707="",$E707=""),"",IFERROR(INDEX($J$22:$J$52,MATCH($A707,$I$22:$I$52,1)),""))</f>
        <v/>
      </c>
      <c r="G707" s="52" t="str">
        <f aca="false">IF(AND(ISNUMBER($F707),ISNUMBER($E707)),ROUND($E707*$F707,2),"")</f>
        <v/>
      </c>
    </row>
    <row r="708" customFormat="false" ht="15" hidden="false" customHeight="false" outlineLevel="0" collapsed="false">
      <c r="A708" s="42"/>
      <c r="B708" s="22"/>
      <c r="C708" s="22"/>
      <c r="D708" s="22"/>
      <c r="E708" s="22"/>
      <c r="F708" s="51" t="str">
        <f aca="false">IF(OR($A708="",$E708=""),"",IFERROR(INDEX($J$22:$J$52,MATCH($A708,$I$22:$I$52,1)),""))</f>
        <v/>
      </c>
      <c r="G708" s="52" t="str">
        <f aca="false">IF(AND(ISNUMBER($F708),ISNUMBER($E708)),ROUND($E708*$F708,2),"")</f>
        <v/>
      </c>
    </row>
    <row r="709" customFormat="false" ht="15" hidden="false" customHeight="false" outlineLevel="0" collapsed="false">
      <c r="A709" s="42"/>
      <c r="B709" s="22"/>
      <c r="C709" s="22"/>
      <c r="D709" s="22"/>
      <c r="E709" s="22"/>
      <c r="F709" s="51" t="str">
        <f aca="false">IF(OR($A709="",$E709=""),"",IFERROR(INDEX($J$22:$J$52,MATCH($A709,$I$22:$I$52,1)),""))</f>
        <v/>
      </c>
      <c r="G709" s="52" t="str">
        <f aca="false">IF(AND(ISNUMBER($F709),ISNUMBER($E709)),ROUND($E709*$F709,2),"")</f>
        <v/>
      </c>
    </row>
    <row r="710" customFormat="false" ht="15" hidden="false" customHeight="false" outlineLevel="0" collapsed="false">
      <c r="A710" s="42"/>
      <c r="B710" s="22"/>
      <c r="C710" s="22"/>
      <c r="D710" s="22"/>
      <c r="E710" s="22"/>
      <c r="F710" s="51" t="str">
        <f aca="false">IF(OR($A710="",$E710=""),"",IFERROR(INDEX($J$22:$J$52,MATCH($A710,$I$22:$I$52,1)),""))</f>
        <v/>
      </c>
      <c r="G710" s="52" t="str">
        <f aca="false">IF(AND(ISNUMBER($F710),ISNUMBER($E710)),ROUND($E710*$F710,2),"")</f>
        <v/>
      </c>
    </row>
    <row r="711" customFormat="false" ht="15" hidden="false" customHeight="false" outlineLevel="0" collapsed="false">
      <c r="A711" s="42"/>
      <c r="B711" s="22"/>
      <c r="C711" s="22"/>
      <c r="D711" s="22"/>
      <c r="E711" s="22"/>
      <c r="F711" s="51" t="str">
        <f aca="false">IF(OR($A711="",$E711=""),"",IFERROR(INDEX($J$22:$J$52,MATCH($A711,$I$22:$I$52,1)),""))</f>
        <v/>
      </c>
      <c r="G711" s="52" t="str">
        <f aca="false">IF(AND(ISNUMBER($F711),ISNUMBER($E711)),ROUND($E711*$F711,2),"")</f>
        <v/>
      </c>
    </row>
    <row r="712" customFormat="false" ht="15" hidden="false" customHeight="false" outlineLevel="0" collapsed="false">
      <c r="A712" s="42"/>
      <c r="B712" s="22"/>
      <c r="C712" s="22"/>
      <c r="D712" s="22"/>
      <c r="E712" s="22"/>
      <c r="F712" s="51" t="str">
        <f aca="false">IF(OR($A712="",$E712=""),"",IFERROR(INDEX($J$22:$J$52,MATCH($A712,$I$22:$I$52,1)),""))</f>
        <v/>
      </c>
      <c r="G712" s="52" t="str">
        <f aca="false">IF(AND(ISNUMBER($F712),ISNUMBER($E712)),ROUND($E712*$F712,2),"")</f>
        <v/>
      </c>
    </row>
    <row r="713" customFormat="false" ht="15" hidden="false" customHeight="false" outlineLevel="0" collapsed="false">
      <c r="A713" s="42"/>
      <c r="B713" s="22"/>
      <c r="C713" s="22"/>
      <c r="D713" s="22"/>
      <c r="E713" s="22"/>
      <c r="F713" s="51" t="str">
        <f aca="false">IF(OR($A713="",$E713=""),"",IFERROR(INDEX($J$22:$J$52,MATCH($A713,$I$22:$I$52,1)),""))</f>
        <v/>
      </c>
      <c r="G713" s="52" t="str">
        <f aca="false">IF(AND(ISNUMBER($F713),ISNUMBER($E713)),ROUND($E713*$F713,2),"")</f>
        <v/>
      </c>
    </row>
    <row r="714" customFormat="false" ht="15" hidden="false" customHeight="false" outlineLevel="0" collapsed="false">
      <c r="A714" s="42"/>
      <c r="B714" s="22"/>
      <c r="C714" s="22"/>
      <c r="D714" s="22"/>
      <c r="E714" s="22"/>
      <c r="F714" s="51" t="str">
        <f aca="false">IF(OR($A714="",$E714=""),"",IFERROR(INDEX($J$22:$J$52,MATCH($A714,$I$22:$I$52,1)),""))</f>
        <v/>
      </c>
      <c r="G714" s="52" t="str">
        <f aca="false">IF(AND(ISNUMBER($F714),ISNUMBER($E714)),ROUND($E714*$F714,2),"")</f>
        <v/>
      </c>
    </row>
    <row r="715" customFormat="false" ht="15" hidden="false" customHeight="false" outlineLevel="0" collapsed="false">
      <c r="A715" s="42"/>
      <c r="B715" s="22"/>
      <c r="C715" s="22"/>
      <c r="D715" s="22"/>
      <c r="E715" s="22"/>
      <c r="F715" s="51" t="str">
        <f aca="false">IF(OR($A715="",$E715=""),"",IFERROR(INDEX($J$22:$J$52,MATCH($A715,$I$22:$I$52,1)),""))</f>
        <v/>
      </c>
      <c r="G715" s="52" t="str">
        <f aca="false">IF(AND(ISNUMBER($F715),ISNUMBER($E715)),ROUND($E715*$F715,2),"")</f>
        <v/>
      </c>
    </row>
    <row r="716" customFormat="false" ht="15" hidden="false" customHeight="false" outlineLevel="0" collapsed="false">
      <c r="A716" s="42"/>
      <c r="B716" s="22"/>
      <c r="C716" s="22"/>
      <c r="D716" s="22"/>
      <c r="E716" s="22"/>
      <c r="F716" s="51" t="str">
        <f aca="false">IF(OR($A716="",$E716=""),"",IFERROR(INDEX($J$22:$J$52,MATCH($A716,$I$22:$I$52,1)),""))</f>
        <v/>
      </c>
      <c r="G716" s="52" t="str">
        <f aca="false">IF(AND(ISNUMBER($F716),ISNUMBER($E716)),ROUND($E716*$F716,2),"")</f>
        <v/>
      </c>
    </row>
    <row r="717" customFormat="false" ht="15" hidden="false" customHeight="false" outlineLevel="0" collapsed="false">
      <c r="A717" s="42"/>
      <c r="B717" s="22"/>
      <c r="C717" s="22"/>
      <c r="D717" s="22"/>
      <c r="E717" s="22"/>
      <c r="F717" s="51" t="str">
        <f aca="false">IF(OR($A717="",$E717=""),"",IFERROR(INDEX($J$22:$J$52,MATCH($A717,$I$22:$I$52,1)),""))</f>
        <v/>
      </c>
      <c r="G717" s="52" t="str">
        <f aca="false">IF(AND(ISNUMBER($F717),ISNUMBER($E717)),ROUND($E717*$F717,2),"")</f>
        <v/>
      </c>
    </row>
    <row r="718" customFormat="false" ht="15" hidden="false" customHeight="false" outlineLevel="0" collapsed="false">
      <c r="A718" s="42"/>
      <c r="B718" s="22"/>
      <c r="C718" s="22"/>
      <c r="D718" s="22"/>
      <c r="E718" s="22"/>
      <c r="F718" s="51" t="str">
        <f aca="false">IF(OR($A718="",$E718=""),"",IFERROR(INDEX($J$22:$J$52,MATCH($A718,$I$22:$I$52,1)),""))</f>
        <v/>
      </c>
      <c r="G718" s="52" t="str">
        <f aca="false">IF(AND(ISNUMBER($F718),ISNUMBER($E718)),ROUND($E718*$F718,2),"")</f>
        <v/>
      </c>
    </row>
    <row r="719" customFormat="false" ht="15" hidden="false" customHeight="false" outlineLevel="0" collapsed="false">
      <c r="A719" s="42"/>
      <c r="B719" s="22"/>
      <c r="C719" s="22"/>
      <c r="D719" s="22"/>
      <c r="E719" s="22"/>
      <c r="F719" s="51" t="str">
        <f aca="false">IF(OR($A719="",$E719=""),"",IFERROR(INDEX($J$22:$J$52,MATCH($A719,$I$22:$I$52,1)),""))</f>
        <v/>
      </c>
      <c r="G719" s="52" t="str">
        <f aca="false">IF(AND(ISNUMBER($F719),ISNUMBER($E719)),ROUND($E719*$F719,2),"")</f>
        <v/>
      </c>
    </row>
    <row r="720" customFormat="false" ht="15" hidden="false" customHeight="false" outlineLevel="0" collapsed="false">
      <c r="A720" s="42"/>
      <c r="B720" s="22"/>
      <c r="C720" s="22"/>
      <c r="D720" s="22"/>
      <c r="E720" s="22"/>
      <c r="F720" s="51" t="str">
        <f aca="false">IF(OR($A720="",$E720=""),"",IFERROR(INDEX($J$22:$J$52,MATCH($A720,$I$22:$I$52,1)),""))</f>
        <v/>
      </c>
      <c r="G720" s="52" t="str">
        <f aca="false">IF(AND(ISNUMBER($F720),ISNUMBER($E720)),ROUND($E720*$F720,2),"")</f>
        <v/>
      </c>
    </row>
    <row r="721" customFormat="false" ht="15" hidden="false" customHeight="false" outlineLevel="0" collapsed="false">
      <c r="A721" s="42"/>
      <c r="B721" s="22"/>
      <c r="C721" s="22"/>
      <c r="D721" s="22"/>
      <c r="E721" s="22"/>
      <c r="F721" s="51" t="str">
        <f aca="false">IF(OR($A721="",$E721=""),"",IFERROR(INDEX($J$22:$J$52,MATCH($A721,$I$22:$I$52,1)),""))</f>
        <v/>
      </c>
      <c r="G721" s="52" t="str">
        <f aca="false">IF(AND(ISNUMBER($F721),ISNUMBER($E721)),ROUND($E721*$F721,2),"")</f>
        <v/>
      </c>
    </row>
    <row r="722" customFormat="false" ht="15" hidden="false" customHeight="false" outlineLevel="0" collapsed="false">
      <c r="A722" s="42"/>
      <c r="B722" s="22"/>
      <c r="C722" s="22"/>
      <c r="D722" s="22"/>
      <c r="E722" s="22"/>
      <c r="F722" s="51" t="str">
        <f aca="false">IF(OR($A722="",$E722=""),"",IFERROR(INDEX($J$22:$J$52,MATCH($A722,$I$22:$I$52,1)),""))</f>
        <v/>
      </c>
      <c r="G722" s="52" t="str">
        <f aca="false">IF(AND(ISNUMBER($F722),ISNUMBER($E722)),ROUND($E722*$F722,2),"")</f>
        <v/>
      </c>
    </row>
    <row r="723" customFormat="false" ht="15" hidden="false" customHeight="false" outlineLevel="0" collapsed="false">
      <c r="A723" s="42"/>
      <c r="B723" s="22"/>
      <c r="C723" s="22"/>
      <c r="D723" s="22"/>
      <c r="E723" s="22"/>
      <c r="F723" s="51" t="str">
        <f aca="false">IF(OR($A723="",$E723=""),"",IFERROR(INDEX($J$22:$J$52,MATCH($A723,$I$22:$I$52,1)),""))</f>
        <v/>
      </c>
      <c r="G723" s="52" t="str">
        <f aca="false">IF(AND(ISNUMBER($F723),ISNUMBER($E723)),ROUND($E723*$F723,2),"")</f>
        <v/>
      </c>
    </row>
    <row r="724" customFormat="false" ht="15" hidden="false" customHeight="false" outlineLevel="0" collapsed="false">
      <c r="A724" s="42"/>
      <c r="B724" s="22"/>
      <c r="C724" s="22"/>
      <c r="D724" s="22"/>
      <c r="E724" s="22"/>
      <c r="F724" s="51" t="str">
        <f aca="false">IF(OR($A724="",$E724=""),"",IFERROR(INDEX($J$22:$J$52,MATCH($A724,$I$22:$I$52,1)),""))</f>
        <v/>
      </c>
      <c r="G724" s="52" t="str">
        <f aca="false">IF(AND(ISNUMBER($F724),ISNUMBER($E724)),ROUND($E724*$F724,2),"")</f>
        <v/>
      </c>
    </row>
    <row r="725" customFormat="false" ht="15" hidden="false" customHeight="false" outlineLevel="0" collapsed="false">
      <c r="A725" s="42"/>
      <c r="B725" s="22"/>
      <c r="C725" s="22"/>
      <c r="D725" s="22"/>
      <c r="E725" s="22"/>
      <c r="F725" s="51" t="str">
        <f aca="false">IF(OR($A725="",$E725=""),"",IFERROR(INDEX($J$22:$J$52,MATCH($A725,$I$22:$I$52,1)),""))</f>
        <v/>
      </c>
      <c r="G725" s="52" t="str">
        <f aca="false">IF(AND(ISNUMBER($F725),ISNUMBER($E725)),ROUND($E725*$F725,2),"")</f>
        <v/>
      </c>
    </row>
    <row r="726" customFormat="false" ht="15" hidden="false" customHeight="false" outlineLevel="0" collapsed="false">
      <c r="A726" s="42"/>
      <c r="B726" s="22"/>
      <c r="C726" s="22"/>
      <c r="D726" s="22"/>
      <c r="E726" s="22"/>
      <c r="F726" s="51" t="str">
        <f aca="false">IF(OR($A726="",$E726=""),"",IFERROR(INDEX($J$22:$J$52,MATCH($A726,$I$22:$I$52,1)),""))</f>
        <v/>
      </c>
      <c r="G726" s="52" t="str">
        <f aca="false">IF(AND(ISNUMBER($F726),ISNUMBER($E726)),ROUND($E726*$F726,2),"")</f>
        <v/>
      </c>
    </row>
    <row r="727" customFormat="false" ht="15" hidden="false" customHeight="false" outlineLevel="0" collapsed="false">
      <c r="A727" s="42"/>
      <c r="B727" s="22"/>
      <c r="C727" s="22"/>
      <c r="D727" s="22"/>
      <c r="E727" s="22"/>
      <c r="F727" s="51" t="str">
        <f aca="false">IF(OR($A727="",$E727=""),"",IFERROR(INDEX($J$22:$J$52,MATCH($A727,$I$22:$I$52,1)),""))</f>
        <v/>
      </c>
      <c r="G727" s="52" t="str">
        <f aca="false">IF(AND(ISNUMBER($F727),ISNUMBER($E727)),ROUND($E727*$F727,2),"")</f>
        <v/>
      </c>
    </row>
    <row r="728" customFormat="false" ht="15" hidden="false" customHeight="false" outlineLevel="0" collapsed="false">
      <c r="A728" s="42"/>
      <c r="B728" s="22"/>
      <c r="C728" s="22"/>
      <c r="D728" s="22"/>
      <c r="E728" s="22"/>
      <c r="F728" s="51" t="str">
        <f aca="false">IF(OR($A728="",$E728=""),"",IFERROR(INDEX($J$22:$J$52,MATCH($A728,$I$22:$I$52,1)),""))</f>
        <v/>
      </c>
      <c r="G728" s="52" t="str">
        <f aca="false">IF(AND(ISNUMBER($F728),ISNUMBER($E728)),ROUND($E728*$F728,2),"")</f>
        <v/>
      </c>
    </row>
    <row r="729" customFormat="false" ht="15" hidden="false" customHeight="false" outlineLevel="0" collapsed="false">
      <c r="A729" s="42"/>
      <c r="B729" s="22"/>
      <c r="C729" s="22"/>
      <c r="D729" s="22"/>
      <c r="E729" s="22"/>
      <c r="F729" s="51" t="str">
        <f aca="false">IF(OR($A729="",$E729=""),"",IFERROR(INDEX($J$22:$J$52,MATCH($A729,$I$22:$I$52,1)),""))</f>
        <v/>
      </c>
      <c r="G729" s="52" t="str">
        <f aca="false">IF(AND(ISNUMBER($F729),ISNUMBER($E729)),ROUND($E729*$F729,2),"")</f>
        <v/>
      </c>
    </row>
    <row r="730" customFormat="false" ht="15" hidden="false" customHeight="false" outlineLevel="0" collapsed="false">
      <c r="A730" s="42"/>
      <c r="B730" s="22"/>
      <c r="C730" s="22"/>
      <c r="D730" s="22"/>
      <c r="E730" s="22"/>
      <c r="F730" s="51" t="str">
        <f aca="false">IF(OR($A730="",$E730=""),"",IFERROR(INDEX($J$22:$J$52,MATCH($A730,$I$22:$I$52,1)),""))</f>
        <v/>
      </c>
      <c r="G730" s="52" t="str">
        <f aca="false">IF(AND(ISNUMBER($F730),ISNUMBER($E730)),ROUND($E730*$F730,2),"")</f>
        <v/>
      </c>
    </row>
    <row r="731" customFormat="false" ht="15" hidden="false" customHeight="false" outlineLevel="0" collapsed="false">
      <c r="A731" s="42"/>
      <c r="B731" s="22"/>
      <c r="C731" s="22"/>
      <c r="D731" s="22"/>
      <c r="E731" s="22"/>
      <c r="F731" s="51" t="str">
        <f aca="false">IF(OR($A731="",$E731=""),"",IFERROR(INDEX($J$22:$J$52,MATCH($A731,$I$22:$I$52,1)),""))</f>
        <v/>
      </c>
      <c r="G731" s="52" t="str">
        <f aca="false">IF(AND(ISNUMBER($F731),ISNUMBER($E731)),ROUND($E731*$F731,2),"")</f>
        <v/>
      </c>
    </row>
    <row r="732" customFormat="false" ht="15" hidden="false" customHeight="false" outlineLevel="0" collapsed="false">
      <c r="A732" s="42"/>
      <c r="B732" s="22"/>
      <c r="C732" s="22"/>
      <c r="D732" s="22"/>
      <c r="E732" s="22"/>
      <c r="F732" s="51" t="str">
        <f aca="false">IF(OR($A732="",$E732=""),"",IFERROR(INDEX($J$22:$J$52,MATCH($A732,$I$22:$I$52,1)),""))</f>
        <v/>
      </c>
      <c r="G732" s="52" t="str">
        <f aca="false">IF(AND(ISNUMBER($F732),ISNUMBER($E732)),ROUND($E732*$F732,2),"")</f>
        <v/>
      </c>
    </row>
    <row r="733" customFormat="false" ht="15" hidden="false" customHeight="false" outlineLevel="0" collapsed="false">
      <c r="A733" s="42"/>
      <c r="B733" s="22"/>
      <c r="C733" s="22"/>
      <c r="D733" s="22"/>
      <c r="E733" s="22"/>
      <c r="F733" s="51" t="str">
        <f aca="false">IF(OR($A733="",$E733=""),"",IFERROR(INDEX($J$22:$J$52,MATCH($A733,$I$22:$I$52,1)),""))</f>
        <v/>
      </c>
      <c r="G733" s="52" t="str">
        <f aca="false">IF(AND(ISNUMBER($F733),ISNUMBER($E733)),ROUND($E733*$F733,2),"")</f>
        <v/>
      </c>
    </row>
    <row r="734" customFormat="false" ht="15" hidden="false" customHeight="false" outlineLevel="0" collapsed="false">
      <c r="A734" s="42"/>
      <c r="B734" s="22"/>
      <c r="C734" s="22"/>
      <c r="D734" s="22"/>
      <c r="E734" s="22"/>
      <c r="F734" s="51" t="str">
        <f aca="false">IF(OR($A734="",$E734=""),"",IFERROR(INDEX($J$22:$J$52,MATCH($A734,$I$22:$I$52,1)),""))</f>
        <v/>
      </c>
      <c r="G734" s="52" t="str">
        <f aca="false">IF(AND(ISNUMBER($F734),ISNUMBER($E734)),ROUND($E734*$F734,2),"")</f>
        <v/>
      </c>
    </row>
    <row r="735" customFormat="false" ht="15" hidden="false" customHeight="false" outlineLevel="0" collapsed="false">
      <c r="A735" s="42"/>
      <c r="B735" s="22"/>
      <c r="C735" s="22"/>
      <c r="D735" s="22"/>
      <c r="E735" s="22"/>
      <c r="F735" s="51" t="str">
        <f aca="false">IF(OR($A735="",$E735=""),"",IFERROR(INDEX($J$22:$J$52,MATCH($A735,$I$22:$I$52,1)),""))</f>
        <v/>
      </c>
      <c r="G735" s="52" t="str">
        <f aca="false">IF(AND(ISNUMBER($F735),ISNUMBER($E735)),ROUND($E735*$F735,2),"")</f>
        <v/>
      </c>
    </row>
    <row r="736" customFormat="false" ht="15" hidden="false" customHeight="false" outlineLevel="0" collapsed="false">
      <c r="A736" s="42"/>
      <c r="B736" s="22"/>
      <c r="C736" s="22"/>
      <c r="D736" s="22"/>
      <c r="E736" s="22"/>
      <c r="F736" s="51" t="str">
        <f aca="false">IF(OR($A736="",$E736=""),"",IFERROR(INDEX($J$22:$J$52,MATCH($A736,$I$22:$I$52,1)),""))</f>
        <v/>
      </c>
      <c r="G736" s="52" t="str">
        <f aca="false">IF(AND(ISNUMBER($F736),ISNUMBER($E736)),ROUND($E736*$F736,2),"")</f>
        <v/>
      </c>
    </row>
    <row r="737" customFormat="false" ht="15" hidden="false" customHeight="false" outlineLevel="0" collapsed="false">
      <c r="A737" s="42"/>
      <c r="B737" s="22"/>
      <c r="C737" s="22"/>
      <c r="D737" s="22"/>
      <c r="E737" s="22"/>
      <c r="F737" s="51" t="str">
        <f aca="false">IF(OR($A737="",$E737=""),"",IFERROR(INDEX($J$22:$J$52,MATCH($A737,$I$22:$I$52,1)),""))</f>
        <v/>
      </c>
      <c r="G737" s="52" t="str">
        <f aca="false">IF(AND(ISNUMBER($F737),ISNUMBER($E737)),ROUND($E737*$F737,2),"")</f>
        <v/>
      </c>
    </row>
    <row r="738" customFormat="false" ht="15" hidden="false" customHeight="false" outlineLevel="0" collapsed="false">
      <c r="A738" s="42"/>
      <c r="B738" s="22"/>
      <c r="C738" s="22"/>
      <c r="D738" s="22"/>
      <c r="E738" s="22"/>
      <c r="F738" s="51" t="str">
        <f aca="false">IF(OR($A738="",$E738=""),"",IFERROR(INDEX($J$22:$J$52,MATCH($A738,$I$22:$I$52,1)),""))</f>
        <v/>
      </c>
      <c r="G738" s="52" t="str">
        <f aca="false">IF(AND(ISNUMBER($F738),ISNUMBER($E738)),ROUND($E738*$F738,2),"")</f>
        <v/>
      </c>
    </row>
    <row r="739" customFormat="false" ht="15" hidden="false" customHeight="false" outlineLevel="0" collapsed="false">
      <c r="A739" s="42"/>
      <c r="B739" s="22"/>
      <c r="C739" s="22"/>
      <c r="D739" s="22"/>
      <c r="E739" s="22"/>
      <c r="F739" s="51" t="str">
        <f aca="false">IF(OR($A739="",$E739=""),"",IFERROR(INDEX($J$22:$J$52,MATCH($A739,$I$22:$I$52,1)),""))</f>
        <v/>
      </c>
      <c r="G739" s="52" t="str">
        <f aca="false">IF(AND(ISNUMBER($F739),ISNUMBER($E739)),ROUND($E739*$F739,2),"")</f>
        <v/>
      </c>
    </row>
    <row r="740" customFormat="false" ht="15" hidden="false" customHeight="false" outlineLevel="0" collapsed="false">
      <c r="A740" s="42"/>
      <c r="B740" s="22"/>
      <c r="C740" s="22"/>
      <c r="D740" s="22"/>
      <c r="E740" s="22"/>
      <c r="F740" s="51" t="str">
        <f aca="false">IF(OR($A740="",$E740=""),"",IFERROR(INDEX($J$22:$J$52,MATCH($A740,$I$22:$I$52,1)),""))</f>
        <v/>
      </c>
      <c r="G740" s="52" t="str">
        <f aca="false">IF(AND(ISNUMBER($F740),ISNUMBER($E740)),ROUND($E740*$F740,2),"")</f>
        <v/>
      </c>
    </row>
    <row r="741" customFormat="false" ht="15" hidden="false" customHeight="false" outlineLevel="0" collapsed="false">
      <c r="A741" s="42"/>
      <c r="B741" s="22"/>
      <c r="C741" s="22"/>
      <c r="D741" s="22"/>
      <c r="E741" s="22"/>
      <c r="F741" s="51" t="str">
        <f aca="false">IF(OR($A741="",$E741=""),"",IFERROR(INDEX($J$22:$J$52,MATCH($A741,$I$22:$I$52,1)),""))</f>
        <v/>
      </c>
      <c r="G741" s="52" t="str">
        <f aca="false">IF(AND(ISNUMBER($F741),ISNUMBER($E741)),ROUND($E741*$F741,2),"")</f>
        <v/>
      </c>
    </row>
    <row r="742" customFormat="false" ht="15" hidden="false" customHeight="false" outlineLevel="0" collapsed="false">
      <c r="A742" s="42"/>
      <c r="B742" s="22"/>
      <c r="C742" s="22"/>
      <c r="D742" s="22"/>
      <c r="E742" s="22"/>
      <c r="F742" s="51" t="str">
        <f aca="false">IF(OR($A742="",$E742=""),"",IFERROR(INDEX($J$22:$J$52,MATCH($A742,$I$22:$I$52,1)),""))</f>
        <v/>
      </c>
      <c r="G742" s="52" t="str">
        <f aca="false">IF(AND(ISNUMBER($F742),ISNUMBER($E742)),ROUND($E742*$F742,2),"")</f>
        <v/>
      </c>
    </row>
    <row r="743" customFormat="false" ht="15" hidden="false" customHeight="false" outlineLevel="0" collapsed="false">
      <c r="A743" s="42"/>
      <c r="B743" s="22"/>
      <c r="C743" s="22"/>
      <c r="D743" s="22"/>
      <c r="E743" s="22"/>
      <c r="F743" s="51" t="str">
        <f aca="false">IF(OR($A743="",$E743=""),"",IFERROR(INDEX($J$22:$J$52,MATCH($A743,$I$22:$I$52,1)),""))</f>
        <v/>
      </c>
      <c r="G743" s="52" t="str">
        <f aca="false">IF(AND(ISNUMBER($F743),ISNUMBER($E743)),ROUND($E743*$F743,2),"")</f>
        <v/>
      </c>
    </row>
    <row r="744" customFormat="false" ht="15" hidden="false" customHeight="false" outlineLevel="0" collapsed="false">
      <c r="A744" s="42"/>
      <c r="B744" s="22"/>
      <c r="C744" s="22"/>
      <c r="D744" s="22"/>
      <c r="E744" s="22"/>
      <c r="F744" s="51" t="str">
        <f aca="false">IF(OR($A744="",$E744=""),"",IFERROR(INDEX($J$22:$J$52,MATCH($A744,$I$22:$I$52,1)),""))</f>
        <v/>
      </c>
      <c r="G744" s="52" t="str">
        <f aca="false">IF(AND(ISNUMBER($F744),ISNUMBER($E744)),ROUND($E744*$F744,2),"")</f>
        <v/>
      </c>
    </row>
    <row r="745" customFormat="false" ht="15" hidden="false" customHeight="false" outlineLevel="0" collapsed="false">
      <c r="A745" s="42"/>
      <c r="B745" s="22"/>
      <c r="C745" s="22"/>
      <c r="D745" s="22"/>
      <c r="E745" s="22"/>
      <c r="F745" s="51" t="str">
        <f aca="false">IF(OR($A745="",$E745=""),"",IFERROR(INDEX($J$22:$J$52,MATCH($A745,$I$22:$I$52,1)),""))</f>
        <v/>
      </c>
      <c r="G745" s="52" t="str">
        <f aca="false">IF(AND(ISNUMBER($F745),ISNUMBER($E745)),ROUND($E745*$F745,2),"")</f>
        <v/>
      </c>
    </row>
    <row r="746" customFormat="false" ht="15" hidden="false" customHeight="false" outlineLevel="0" collapsed="false">
      <c r="A746" s="42"/>
      <c r="B746" s="22"/>
      <c r="C746" s="22"/>
      <c r="D746" s="22"/>
      <c r="E746" s="22"/>
      <c r="F746" s="51" t="str">
        <f aca="false">IF(OR($A746="",$E746=""),"",IFERROR(INDEX($J$22:$J$52,MATCH($A746,$I$22:$I$52,1)),""))</f>
        <v/>
      </c>
      <c r="G746" s="52" t="str">
        <f aca="false">IF(AND(ISNUMBER($F746),ISNUMBER($E746)),ROUND($E746*$F746,2),"")</f>
        <v/>
      </c>
    </row>
    <row r="747" customFormat="false" ht="15" hidden="false" customHeight="false" outlineLevel="0" collapsed="false">
      <c r="A747" s="42"/>
      <c r="B747" s="22"/>
      <c r="C747" s="22"/>
      <c r="D747" s="22"/>
      <c r="E747" s="22"/>
      <c r="F747" s="51" t="str">
        <f aca="false">IF(OR($A747="",$E747=""),"",IFERROR(INDEX($J$22:$J$52,MATCH($A747,$I$22:$I$52,1)),""))</f>
        <v/>
      </c>
      <c r="G747" s="52" t="str">
        <f aca="false">IF(AND(ISNUMBER($F747),ISNUMBER($E747)),ROUND($E747*$F747,2),"")</f>
        <v/>
      </c>
    </row>
    <row r="748" customFormat="false" ht="15" hidden="false" customHeight="false" outlineLevel="0" collapsed="false">
      <c r="A748" s="42"/>
      <c r="B748" s="22"/>
      <c r="C748" s="22"/>
      <c r="D748" s="22"/>
      <c r="E748" s="22"/>
      <c r="F748" s="51" t="str">
        <f aca="false">IF(OR($A748="",$E748=""),"",IFERROR(INDEX($J$22:$J$52,MATCH($A748,$I$22:$I$52,1)),""))</f>
        <v/>
      </c>
      <c r="G748" s="52" t="str">
        <f aca="false">IF(AND(ISNUMBER($F748),ISNUMBER($E748)),ROUND($E748*$F748,2),"")</f>
        <v/>
      </c>
    </row>
    <row r="749" customFormat="false" ht="15" hidden="false" customHeight="false" outlineLevel="0" collapsed="false">
      <c r="A749" s="42"/>
      <c r="B749" s="22"/>
      <c r="C749" s="22"/>
      <c r="D749" s="22"/>
      <c r="E749" s="22"/>
      <c r="F749" s="51" t="str">
        <f aca="false">IF(OR($A749="",$E749=""),"",IFERROR(INDEX($J$22:$J$52,MATCH($A749,$I$22:$I$52,1)),""))</f>
        <v/>
      </c>
      <c r="G749" s="52" t="str">
        <f aca="false">IF(AND(ISNUMBER($F749),ISNUMBER($E749)),ROUND($E749*$F749,2),"")</f>
        <v/>
      </c>
    </row>
    <row r="750" customFormat="false" ht="15" hidden="false" customHeight="false" outlineLevel="0" collapsed="false">
      <c r="A750" s="42"/>
      <c r="B750" s="22"/>
      <c r="C750" s="22"/>
      <c r="D750" s="22"/>
      <c r="E750" s="22"/>
      <c r="F750" s="51" t="str">
        <f aca="false">IF(OR($A750="",$E750=""),"",IFERROR(INDEX($J$22:$J$52,MATCH($A750,$I$22:$I$52,1)),""))</f>
        <v/>
      </c>
      <c r="G750" s="52" t="str">
        <f aca="false">IF(AND(ISNUMBER($F750),ISNUMBER($E750)),ROUND($E750*$F750,2),"")</f>
        <v/>
      </c>
    </row>
    <row r="751" customFormat="false" ht="15" hidden="false" customHeight="false" outlineLevel="0" collapsed="false">
      <c r="A751" s="42"/>
      <c r="B751" s="22"/>
      <c r="C751" s="22"/>
      <c r="D751" s="22"/>
      <c r="E751" s="22"/>
      <c r="F751" s="51" t="str">
        <f aca="false">IF(OR($A751="",$E751=""),"",IFERROR(INDEX($J$22:$J$52,MATCH($A751,$I$22:$I$52,1)),""))</f>
        <v/>
      </c>
      <c r="G751" s="52" t="str">
        <f aca="false">IF(AND(ISNUMBER($F751),ISNUMBER($E751)),ROUND($E751*$F751,2),"")</f>
        <v/>
      </c>
    </row>
    <row r="752" customFormat="false" ht="15" hidden="false" customHeight="false" outlineLevel="0" collapsed="false">
      <c r="A752" s="42"/>
      <c r="B752" s="22"/>
      <c r="C752" s="22"/>
      <c r="D752" s="22"/>
      <c r="E752" s="22"/>
      <c r="F752" s="51" t="str">
        <f aca="false">IF(OR($A752="",$E752=""),"",IFERROR(INDEX($J$22:$J$52,MATCH($A752,$I$22:$I$52,1)),""))</f>
        <v/>
      </c>
      <c r="G752" s="52" t="str">
        <f aca="false">IF(AND(ISNUMBER($F752),ISNUMBER($E752)),ROUND($E752*$F752,2),"")</f>
        <v/>
      </c>
    </row>
    <row r="753" customFormat="false" ht="15" hidden="false" customHeight="false" outlineLevel="0" collapsed="false">
      <c r="A753" s="42"/>
      <c r="B753" s="22"/>
      <c r="C753" s="22"/>
      <c r="D753" s="22"/>
      <c r="E753" s="22"/>
      <c r="F753" s="51" t="str">
        <f aca="false">IF(OR($A753="",$E753=""),"",IFERROR(INDEX($J$22:$J$52,MATCH($A753,$I$22:$I$52,1)),""))</f>
        <v/>
      </c>
      <c r="G753" s="52" t="str">
        <f aca="false">IF(AND(ISNUMBER($F753),ISNUMBER($E753)),ROUND($E753*$F753,2),"")</f>
        <v/>
      </c>
    </row>
    <row r="754" customFormat="false" ht="15" hidden="false" customHeight="false" outlineLevel="0" collapsed="false">
      <c r="A754" s="42"/>
      <c r="B754" s="22"/>
      <c r="C754" s="22"/>
      <c r="D754" s="22"/>
      <c r="E754" s="22"/>
      <c r="F754" s="51" t="str">
        <f aca="false">IF(OR($A754="",$E754=""),"",IFERROR(INDEX($J$22:$J$52,MATCH($A754,$I$22:$I$52,1)),""))</f>
        <v/>
      </c>
      <c r="G754" s="52" t="str">
        <f aca="false">IF(AND(ISNUMBER($F754),ISNUMBER($E754)),ROUND($E754*$F754,2),"")</f>
        <v/>
      </c>
    </row>
    <row r="755" customFormat="false" ht="15" hidden="false" customHeight="false" outlineLevel="0" collapsed="false">
      <c r="A755" s="42"/>
      <c r="B755" s="22"/>
      <c r="C755" s="22"/>
      <c r="D755" s="22"/>
      <c r="E755" s="22"/>
      <c r="F755" s="51" t="str">
        <f aca="false">IF(OR($A755="",$E755=""),"",IFERROR(INDEX($J$22:$J$52,MATCH($A755,$I$22:$I$52,1)),""))</f>
        <v/>
      </c>
      <c r="G755" s="52" t="str">
        <f aca="false">IF(AND(ISNUMBER($F755),ISNUMBER($E755)),ROUND($E755*$F755,2),"")</f>
        <v/>
      </c>
    </row>
    <row r="756" customFormat="false" ht="15" hidden="false" customHeight="false" outlineLevel="0" collapsed="false">
      <c r="A756" s="42"/>
      <c r="B756" s="22"/>
      <c r="C756" s="22"/>
      <c r="D756" s="22"/>
      <c r="E756" s="22"/>
      <c r="F756" s="51" t="str">
        <f aca="false">IF(OR($A756="",$E756=""),"",IFERROR(INDEX($J$22:$J$52,MATCH($A756,$I$22:$I$52,1)),""))</f>
        <v/>
      </c>
      <c r="G756" s="52" t="str">
        <f aca="false">IF(AND(ISNUMBER($F756),ISNUMBER($E756)),ROUND($E756*$F756,2),"")</f>
        <v/>
      </c>
    </row>
    <row r="757" customFormat="false" ht="15" hidden="false" customHeight="false" outlineLevel="0" collapsed="false">
      <c r="A757" s="42"/>
      <c r="B757" s="22"/>
      <c r="C757" s="22"/>
      <c r="D757" s="22"/>
      <c r="E757" s="22"/>
      <c r="F757" s="51" t="str">
        <f aca="false">IF(OR($A757="",$E757=""),"",IFERROR(INDEX($J$22:$J$52,MATCH($A757,$I$22:$I$52,1)),""))</f>
        <v/>
      </c>
      <c r="G757" s="52" t="str">
        <f aca="false">IF(AND(ISNUMBER($F757),ISNUMBER($E757)),ROUND($E757*$F757,2),"")</f>
        <v/>
      </c>
    </row>
    <row r="758" customFormat="false" ht="15" hidden="false" customHeight="false" outlineLevel="0" collapsed="false">
      <c r="A758" s="42"/>
      <c r="B758" s="22"/>
      <c r="C758" s="22"/>
      <c r="D758" s="22"/>
      <c r="E758" s="22"/>
      <c r="F758" s="51" t="str">
        <f aca="false">IF(OR($A758="",$E758=""),"",IFERROR(INDEX($J$22:$J$52,MATCH($A758,$I$22:$I$52,1)),""))</f>
        <v/>
      </c>
      <c r="G758" s="52" t="str">
        <f aca="false">IF(AND(ISNUMBER($F758),ISNUMBER($E758)),ROUND($E758*$F758,2),"")</f>
        <v/>
      </c>
    </row>
    <row r="759" customFormat="false" ht="15" hidden="false" customHeight="false" outlineLevel="0" collapsed="false">
      <c r="A759" s="42"/>
      <c r="B759" s="22"/>
      <c r="C759" s="22"/>
      <c r="D759" s="22"/>
      <c r="E759" s="22"/>
      <c r="F759" s="51" t="str">
        <f aca="false">IF(OR($A759="",$E759=""),"",IFERROR(INDEX($J$22:$J$52,MATCH($A759,$I$22:$I$52,1)),""))</f>
        <v/>
      </c>
      <c r="G759" s="52" t="str">
        <f aca="false">IF(AND(ISNUMBER($F759),ISNUMBER($E759)),ROUND($E759*$F759,2),"")</f>
        <v/>
      </c>
    </row>
    <row r="760" customFormat="false" ht="15" hidden="false" customHeight="false" outlineLevel="0" collapsed="false">
      <c r="A760" s="42"/>
      <c r="B760" s="22"/>
      <c r="C760" s="22"/>
      <c r="D760" s="22"/>
      <c r="E760" s="22"/>
      <c r="F760" s="51" t="str">
        <f aca="false">IF(OR($A760="",$E760=""),"",IFERROR(INDEX($J$22:$J$52,MATCH($A760,$I$22:$I$52,1)),""))</f>
        <v/>
      </c>
      <c r="G760" s="52" t="str">
        <f aca="false">IF(AND(ISNUMBER($F760),ISNUMBER($E760)),ROUND($E760*$F760,2),"")</f>
        <v/>
      </c>
    </row>
    <row r="761" customFormat="false" ht="15" hidden="false" customHeight="false" outlineLevel="0" collapsed="false">
      <c r="A761" s="42"/>
      <c r="B761" s="22"/>
      <c r="C761" s="22"/>
      <c r="D761" s="22"/>
      <c r="E761" s="22"/>
      <c r="F761" s="51" t="str">
        <f aca="false">IF(OR($A761="",$E761=""),"",IFERROR(INDEX($J$22:$J$52,MATCH($A761,$I$22:$I$52,1)),""))</f>
        <v/>
      </c>
      <c r="G761" s="52" t="str">
        <f aca="false">IF(AND(ISNUMBER($F761),ISNUMBER($E761)),ROUND($E761*$F761,2),"")</f>
        <v/>
      </c>
    </row>
    <row r="762" customFormat="false" ht="15" hidden="false" customHeight="false" outlineLevel="0" collapsed="false">
      <c r="A762" s="42"/>
      <c r="B762" s="22"/>
      <c r="C762" s="22"/>
      <c r="D762" s="22"/>
      <c r="E762" s="22"/>
      <c r="F762" s="51" t="str">
        <f aca="false">IF(OR($A762="",$E762=""),"",IFERROR(INDEX($J$22:$J$52,MATCH($A762,$I$22:$I$52,1)),""))</f>
        <v/>
      </c>
      <c r="G762" s="52" t="str">
        <f aca="false">IF(AND(ISNUMBER($F762),ISNUMBER($E762)),ROUND($E762*$F762,2),"")</f>
        <v/>
      </c>
    </row>
    <row r="763" customFormat="false" ht="15" hidden="false" customHeight="false" outlineLevel="0" collapsed="false">
      <c r="A763" s="42"/>
      <c r="B763" s="22"/>
      <c r="C763" s="22"/>
      <c r="D763" s="22"/>
      <c r="E763" s="22"/>
      <c r="F763" s="51" t="str">
        <f aca="false">IF(OR($A763="",$E763=""),"",IFERROR(INDEX($J$22:$J$52,MATCH($A763,$I$22:$I$52,1)),""))</f>
        <v/>
      </c>
      <c r="G763" s="52" t="str">
        <f aca="false">IF(AND(ISNUMBER($F763),ISNUMBER($E763)),ROUND($E763*$F763,2),"")</f>
        <v/>
      </c>
    </row>
    <row r="764" customFormat="false" ht="15" hidden="false" customHeight="false" outlineLevel="0" collapsed="false">
      <c r="A764" s="42"/>
      <c r="B764" s="22"/>
      <c r="C764" s="22"/>
      <c r="D764" s="22"/>
      <c r="E764" s="22"/>
      <c r="F764" s="51" t="str">
        <f aca="false">IF(OR($A764="",$E764=""),"",IFERROR(INDEX($J$22:$J$52,MATCH($A764,$I$22:$I$52,1)),""))</f>
        <v/>
      </c>
      <c r="G764" s="52" t="str">
        <f aca="false">IF(AND(ISNUMBER($F764),ISNUMBER($E764)),ROUND($E764*$F764,2),"")</f>
        <v/>
      </c>
    </row>
    <row r="765" customFormat="false" ht="15" hidden="false" customHeight="false" outlineLevel="0" collapsed="false">
      <c r="A765" s="42"/>
      <c r="B765" s="22"/>
      <c r="C765" s="22"/>
      <c r="D765" s="22"/>
      <c r="E765" s="22"/>
      <c r="F765" s="51" t="str">
        <f aca="false">IF(OR($A765="",$E765=""),"",IFERROR(INDEX($J$22:$J$52,MATCH($A765,$I$22:$I$52,1)),""))</f>
        <v/>
      </c>
      <c r="G765" s="52" t="str">
        <f aca="false">IF(AND(ISNUMBER($F765),ISNUMBER($E765)),ROUND($E765*$F765,2),"")</f>
        <v/>
      </c>
    </row>
    <row r="766" customFormat="false" ht="15" hidden="false" customHeight="false" outlineLevel="0" collapsed="false">
      <c r="A766" s="42"/>
      <c r="B766" s="22"/>
      <c r="C766" s="22"/>
      <c r="D766" s="22"/>
      <c r="E766" s="22"/>
      <c r="F766" s="51" t="str">
        <f aca="false">IF(OR($A766="",$E766=""),"",IFERROR(INDEX($J$22:$J$52,MATCH($A766,$I$22:$I$52,1)),""))</f>
        <v/>
      </c>
      <c r="G766" s="52" t="str">
        <f aca="false">IF(AND(ISNUMBER($F766),ISNUMBER($E766)),ROUND($E766*$F766,2),"")</f>
        <v/>
      </c>
    </row>
    <row r="767" customFormat="false" ht="15" hidden="false" customHeight="false" outlineLevel="0" collapsed="false">
      <c r="A767" s="42"/>
      <c r="B767" s="22"/>
      <c r="C767" s="22"/>
      <c r="D767" s="22"/>
      <c r="E767" s="22"/>
      <c r="F767" s="51" t="str">
        <f aca="false">IF(OR($A767="",$E767=""),"",IFERROR(INDEX($J$22:$J$52,MATCH($A767,$I$22:$I$52,1)),""))</f>
        <v/>
      </c>
      <c r="G767" s="52" t="str">
        <f aca="false">IF(AND(ISNUMBER($F767),ISNUMBER($E767)),ROUND($E767*$F767,2),"")</f>
        <v/>
      </c>
    </row>
    <row r="768" customFormat="false" ht="15" hidden="false" customHeight="false" outlineLevel="0" collapsed="false">
      <c r="A768" s="42"/>
      <c r="B768" s="22"/>
      <c r="C768" s="22"/>
      <c r="D768" s="22"/>
      <c r="E768" s="22"/>
      <c r="F768" s="51" t="str">
        <f aca="false">IF(OR($A768="",$E768=""),"",IFERROR(INDEX($J$22:$J$52,MATCH($A768,$I$22:$I$52,1)),""))</f>
        <v/>
      </c>
      <c r="G768" s="52" t="str">
        <f aca="false">IF(AND(ISNUMBER($F768),ISNUMBER($E768)),ROUND($E768*$F768,2),"")</f>
        <v/>
      </c>
    </row>
    <row r="769" customFormat="false" ht="15" hidden="false" customHeight="false" outlineLevel="0" collapsed="false">
      <c r="A769" s="42"/>
      <c r="B769" s="22"/>
      <c r="C769" s="22"/>
      <c r="D769" s="22"/>
      <c r="E769" s="22"/>
      <c r="F769" s="51" t="str">
        <f aca="false">IF(OR($A769="",$E769=""),"",IFERROR(INDEX($J$22:$J$52,MATCH($A769,$I$22:$I$52,1)),""))</f>
        <v/>
      </c>
      <c r="G769" s="52" t="str">
        <f aca="false">IF(AND(ISNUMBER($F769),ISNUMBER($E769)),ROUND($E769*$F769,2),"")</f>
        <v/>
      </c>
    </row>
    <row r="770" customFormat="false" ht="15" hidden="false" customHeight="false" outlineLevel="0" collapsed="false">
      <c r="A770" s="42"/>
      <c r="B770" s="22"/>
      <c r="C770" s="22"/>
      <c r="D770" s="22"/>
      <c r="E770" s="22"/>
      <c r="F770" s="51" t="str">
        <f aca="false">IF(OR($A770="",$E770=""),"",IFERROR(INDEX($J$22:$J$52,MATCH($A770,$I$22:$I$52,1)),""))</f>
        <v/>
      </c>
      <c r="G770" s="52" t="str">
        <f aca="false">IF(AND(ISNUMBER($F770),ISNUMBER($E770)),ROUND($E770*$F770,2),"")</f>
        <v/>
      </c>
    </row>
    <row r="771" customFormat="false" ht="15" hidden="false" customHeight="false" outlineLevel="0" collapsed="false">
      <c r="A771" s="42"/>
      <c r="B771" s="22"/>
      <c r="C771" s="22"/>
      <c r="D771" s="22"/>
      <c r="E771" s="22"/>
      <c r="F771" s="51" t="str">
        <f aca="false">IF(OR($A771="",$E771=""),"",IFERROR(INDEX($J$22:$J$52,MATCH($A771,$I$22:$I$52,1)),""))</f>
        <v/>
      </c>
      <c r="G771" s="52" t="str">
        <f aca="false">IF(AND(ISNUMBER($F771),ISNUMBER($E771)),ROUND($E771*$F771,2),"")</f>
        <v/>
      </c>
    </row>
    <row r="772" customFormat="false" ht="15" hidden="false" customHeight="false" outlineLevel="0" collapsed="false">
      <c r="A772" s="42"/>
      <c r="B772" s="22"/>
      <c r="C772" s="22"/>
      <c r="D772" s="22"/>
      <c r="E772" s="22"/>
      <c r="F772" s="51" t="str">
        <f aca="false">IF(OR($A772="",$E772=""),"",IFERROR(INDEX($J$22:$J$52,MATCH($A772,$I$22:$I$52,1)),""))</f>
        <v/>
      </c>
      <c r="G772" s="52" t="str">
        <f aca="false">IF(AND(ISNUMBER($F772),ISNUMBER($E772)),ROUND($E772*$F772,2),"")</f>
        <v/>
      </c>
    </row>
    <row r="773" customFormat="false" ht="15" hidden="false" customHeight="false" outlineLevel="0" collapsed="false">
      <c r="A773" s="42"/>
      <c r="B773" s="22"/>
      <c r="C773" s="22"/>
      <c r="D773" s="22"/>
      <c r="E773" s="22"/>
      <c r="F773" s="51" t="str">
        <f aca="false">IF(OR($A773="",$E773=""),"",IFERROR(INDEX($J$22:$J$52,MATCH($A773,$I$22:$I$52,1)),""))</f>
        <v/>
      </c>
      <c r="G773" s="52" t="str">
        <f aca="false">IF(AND(ISNUMBER($F773),ISNUMBER($E773)),ROUND($E773*$F773,2),"")</f>
        <v/>
      </c>
    </row>
    <row r="774" customFormat="false" ht="15" hidden="false" customHeight="false" outlineLevel="0" collapsed="false">
      <c r="A774" s="42"/>
      <c r="B774" s="22"/>
      <c r="C774" s="22"/>
      <c r="D774" s="22"/>
      <c r="E774" s="22"/>
      <c r="F774" s="51" t="str">
        <f aca="false">IF(OR($A774="",$E774=""),"",IFERROR(INDEX($J$22:$J$52,MATCH($A774,$I$22:$I$52,1)),""))</f>
        <v/>
      </c>
      <c r="G774" s="52" t="str">
        <f aca="false">IF(AND(ISNUMBER($F774),ISNUMBER($E774)),ROUND($E774*$F774,2),"")</f>
        <v/>
      </c>
    </row>
    <row r="775" customFormat="false" ht="15" hidden="false" customHeight="false" outlineLevel="0" collapsed="false">
      <c r="A775" s="42"/>
      <c r="B775" s="22"/>
      <c r="C775" s="22"/>
      <c r="D775" s="22"/>
      <c r="E775" s="22"/>
      <c r="F775" s="51" t="str">
        <f aca="false">IF(OR($A775="",$E775=""),"",IFERROR(INDEX($J$22:$J$52,MATCH($A775,$I$22:$I$52,1)),""))</f>
        <v/>
      </c>
      <c r="G775" s="52" t="str">
        <f aca="false">IF(AND(ISNUMBER($F775),ISNUMBER($E775)),ROUND($E775*$F775,2),"")</f>
        <v/>
      </c>
    </row>
    <row r="776" customFormat="false" ht="15" hidden="false" customHeight="false" outlineLevel="0" collapsed="false">
      <c r="A776" s="42"/>
      <c r="B776" s="22"/>
      <c r="C776" s="22"/>
      <c r="D776" s="22"/>
      <c r="E776" s="22"/>
      <c r="F776" s="51" t="str">
        <f aca="false">IF(OR($A776="",$E776=""),"",IFERROR(INDEX($J$22:$J$52,MATCH($A776,$I$22:$I$52,1)),""))</f>
        <v/>
      </c>
      <c r="G776" s="52" t="str">
        <f aca="false">IF(AND(ISNUMBER($F776),ISNUMBER($E776)),ROUND($E776*$F776,2),"")</f>
        <v/>
      </c>
    </row>
    <row r="777" customFormat="false" ht="15" hidden="false" customHeight="false" outlineLevel="0" collapsed="false">
      <c r="A777" s="42"/>
      <c r="B777" s="22"/>
      <c r="C777" s="22"/>
      <c r="D777" s="22"/>
      <c r="E777" s="22"/>
      <c r="F777" s="51" t="str">
        <f aca="false">IF(OR($A777="",$E777=""),"",IFERROR(INDEX($J$22:$J$52,MATCH($A777,$I$22:$I$52,1)),""))</f>
        <v/>
      </c>
      <c r="G777" s="52" t="str">
        <f aca="false">IF(AND(ISNUMBER($F777),ISNUMBER($E777)),ROUND($E777*$F777,2),"")</f>
        <v/>
      </c>
    </row>
    <row r="778" customFormat="false" ht="15" hidden="false" customHeight="false" outlineLevel="0" collapsed="false">
      <c r="A778" s="42"/>
      <c r="B778" s="22"/>
      <c r="C778" s="22"/>
      <c r="D778" s="22"/>
      <c r="E778" s="22"/>
      <c r="F778" s="51" t="str">
        <f aca="false">IF(OR($A778="",$E778=""),"",IFERROR(INDEX($J$22:$J$52,MATCH($A778,$I$22:$I$52,1)),""))</f>
        <v/>
      </c>
      <c r="G778" s="52" t="str">
        <f aca="false">IF(AND(ISNUMBER($F778),ISNUMBER($E778)),ROUND($E778*$F778,2),"")</f>
        <v/>
      </c>
    </row>
    <row r="779" customFormat="false" ht="15" hidden="false" customHeight="false" outlineLevel="0" collapsed="false">
      <c r="A779" s="42"/>
      <c r="B779" s="22"/>
      <c r="C779" s="22"/>
      <c r="D779" s="22"/>
      <c r="E779" s="22"/>
      <c r="F779" s="51" t="str">
        <f aca="false">IF(OR($A779="",$E779=""),"",IFERROR(INDEX($J$22:$J$52,MATCH($A779,$I$22:$I$52,1)),""))</f>
        <v/>
      </c>
      <c r="G779" s="52" t="str">
        <f aca="false">IF(AND(ISNUMBER($F779),ISNUMBER($E779)),ROUND($E779*$F779,2),"")</f>
        <v/>
      </c>
    </row>
    <row r="780" customFormat="false" ht="15" hidden="false" customHeight="false" outlineLevel="0" collapsed="false">
      <c r="A780" s="42"/>
      <c r="B780" s="22"/>
      <c r="C780" s="22"/>
      <c r="D780" s="22"/>
      <c r="E780" s="22"/>
      <c r="F780" s="51" t="str">
        <f aca="false">IF(OR($A780="",$E780=""),"",IFERROR(INDEX($J$22:$J$52,MATCH($A780,$I$22:$I$52,1)),""))</f>
        <v/>
      </c>
      <c r="G780" s="52" t="str">
        <f aca="false">IF(AND(ISNUMBER($F780),ISNUMBER($E780)),ROUND($E780*$F780,2),"")</f>
        <v/>
      </c>
    </row>
    <row r="781" customFormat="false" ht="15" hidden="false" customHeight="false" outlineLevel="0" collapsed="false">
      <c r="A781" s="42"/>
      <c r="B781" s="22"/>
      <c r="C781" s="22"/>
      <c r="D781" s="22"/>
      <c r="E781" s="22"/>
      <c r="F781" s="51" t="str">
        <f aca="false">IF(OR($A781="",$E781=""),"",IFERROR(INDEX($J$22:$J$52,MATCH($A781,$I$22:$I$52,1)),""))</f>
        <v/>
      </c>
      <c r="G781" s="52" t="str">
        <f aca="false">IF(AND(ISNUMBER($F781),ISNUMBER($E781)),ROUND($E781*$F781,2),"")</f>
        <v/>
      </c>
    </row>
    <row r="782" customFormat="false" ht="15" hidden="false" customHeight="false" outlineLevel="0" collapsed="false">
      <c r="A782" s="42"/>
      <c r="B782" s="22"/>
      <c r="C782" s="22"/>
      <c r="D782" s="22"/>
      <c r="E782" s="22"/>
      <c r="F782" s="51" t="str">
        <f aca="false">IF(OR($A782="",$E782=""),"",IFERROR(INDEX($J$22:$J$52,MATCH($A782,$I$22:$I$52,1)),""))</f>
        <v/>
      </c>
      <c r="G782" s="52" t="str">
        <f aca="false">IF(AND(ISNUMBER($F782),ISNUMBER($E782)),ROUND($E782*$F782,2),"")</f>
        <v/>
      </c>
    </row>
    <row r="783" customFormat="false" ht="15" hidden="false" customHeight="false" outlineLevel="0" collapsed="false">
      <c r="A783" s="42"/>
      <c r="B783" s="22"/>
      <c r="C783" s="22"/>
      <c r="D783" s="22"/>
      <c r="E783" s="22"/>
      <c r="F783" s="51" t="str">
        <f aca="false">IF(OR($A783="",$E783=""),"",IFERROR(INDEX($J$22:$J$52,MATCH($A783,$I$22:$I$52,1)),""))</f>
        <v/>
      </c>
      <c r="G783" s="52" t="str">
        <f aca="false">IF(AND(ISNUMBER($F783),ISNUMBER($E783)),ROUND($E783*$F783,2),"")</f>
        <v/>
      </c>
    </row>
    <row r="784" customFormat="false" ht="15" hidden="false" customHeight="false" outlineLevel="0" collapsed="false">
      <c r="A784" s="42"/>
      <c r="B784" s="22"/>
      <c r="C784" s="22"/>
      <c r="D784" s="22"/>
      <c r="E784" s="22"/>
      <c r="F784" s="51" t="str">
        <f aca="false">IF(OR($A784="",$E784=""),"",IFERROR(INDEX($J$22:$J$52,MATCH($A784,$I$22:$I$52,1)),""))</f>
        <v/>
      </c>
      <c r="G784" s="52" t="str">
        <f aca="false">IF(AND(ISNUMBER($F784),ISNUMBER($E784)),ROUND($E784*$F784,2),"")</f>
        <v/>
      </c>
    </row>
    <row r="785" customFormat="false" ht="15" hidden="false" customHeight="false" outlineLevel="0" collapsed="false">
      <c r="A785" s="42"/>
      <c r="B785" s="22"/>
      <c r="C785" s="22"/>
      <c r="D785" s="22"/>
      <c r="E785" s="22"/>
      <c r="F785" s="51" t="str">
        <f aca="false">IF(OR($A785="",$E785=""),"",IFERROR(INDEX($J$22:$J$52,MATCH($A785,$I$22:$I$52,1)),""))</f>
        <v/>
      </c>
      <c r="G785" s="52" t="str">
        <f aca="false">IF(AND(ISNUMBER($F785),ISNUMBER($E785)),ROUND($E785*$F785,2),"")</f>
        <v/>
      </c>
    </row>
    <row r="786" customFormat="false" ht="15" hidden="false" customHeight="false" outlineLevel="0" collapsed="false">
      <c r="A786" s="42"/>
      <c r="B786" s="22"/>
      <c r="C786" s="22"/>
      <c r="D786" s="22"/>
      <c r="E786" s="22"/>
      <c r="F786" s="51" t="str">
        <f aca="false">IF(OR($A786="",$E786=""),"",IFERROR(INDEX($J$22:$J$52,MATCH($A786,$I$22:$I$52,1)),""))</f>
        <v/>
      </c>
      <c r="G786" s="52" t="str">
        <f aca="false">IF(AND(ISNUMBER($F786),ISNUMBER($E786)),ROUND($E786*$F786,2),"")</f>
        <v/>
      </c>
    </row>
    <row r="787" customFormat="false" ht="15" hidden="false" customHeight="false" outlineLevel="0" collapsed="false">
      <c r="A787" s="42"/>
      <c r="B787" s="22"/>
      <c r="C787" s="22"/>
      <c r="D787" s="22"/>
      <c r="E787" s="22"/>
      <c r="F787" s="51" t="str">
        <f aca="false">IF(OR($A787="",$E787=""),"",IFERROR(INDEX($J$22:$J$52,MATCH($A787,$I$22:$I$52,1)),""))</f>
        <v/>
      </c>
      <c r="G787" s="52" t="str">
        <f aca="false">IF(AND(ISNUMBER($F787),ISNUMBER($E787)),ROUND($E787*$F787,2),"")</f>
        <v/>
      </c>
    </row>
    <row r="788" customFormat="false" ht="15" hidden="false" customHeight="false" outlineLevel="0" collapsed="false">
      <c r="A788" s="42"/>
      <c r="B788" s="22"/>
      <c r="C788" s="22"/>
      <c r="D788" s="22"/>
      <c r="E788" s="22"/>
      <c r="F788" s="51" t="str">
        <f aca="false">IF(OR($A788="",$E788=""),"",IFERROR(INDEX($J$22:$J$52,MATCH($A788,$I$22:$I$52,1)),""))</f>
        <v/>
      </c>
      <c r="G788" s="52" t="str">
        <f aca="false">IF(AND(ISNUMBER($F788),ISNUMBER($E788)),ROUND($E788*$F788,2),"")</f>
        <v/>
      </c>
    </row>
    <row r="789" customFormat="false" ht="15" hidden="false" customHeight="false" outlineLevel="0" collapsed="false">
      <c r="A789" s="42"/>
      <c r="B789" s="22"/>
      <c r="C789" s="22"/>
      <c r="D789" s="22"/>
      <c r="E789" s="22"/>
      <c r="F789" s="51" t="str">
        <f aca="false">IF(OR($A789="",$E789=""),"",IFERROR(INDEX($J$22:$J$52,MATCH($A789,$I$22:$I$52,1)),""))</f>
        <v/>
      </c>
      <c r="G789" s="52" t="str">
        <f aca="false">IF(AND(ISNUMBER($F789),ISNUMBER($E789)),ROUND($E789*$F789,2),"")</f>
        <v/>
      </c>
    </row>
    <row r="790" customFormat="false" ht="15" hidden="false" customHeight="false" outlineLevel="0" collapsed="false">
      <c r="A790" s="42"/>
      <c r="B790" s="22"/>
      <c r="C790" s="22"/>
      <c r="D790" s="22"/>
      <c r="E790" s="22"/>
      <c r="F790" s="51" t="str">
        <f aca="false">IF(OR($A790="",$E790=""),"",IFERROR(INDEX($J$22:$J$52,MATCH($A790,$I$22:$I$52,1)),""))</f>
        <v/>
      </c>
      <c r="G790" s="52" t="str">
        <f aca="false">IF(AND(ISNUMBER($F790),ISNUMBER($E790)),ROUND($E790*$F790,2),"")</f>
        <v/>
      </c>
    </row>
    <row r="791" customFormat="false" ht="15" hidden="false" customHeight="false" outlineLevel="0" collapsed="false">
      <c r="A791" s="42"/>
      <c r="B791" s="22"/>
      <c r="C791" s="22"/>
      <c r="D791" s="22"/>
      <c r="E791" s="22"/>
      <c r="F791" s="51" t="str">
        <f aca="false">IF(OR($A791="",$E791=""),"",IFERROR(INDEX($J$22:$J$52,MATCH($A791,$I$22:$I$52,1)),""))</f>
        <v/>
      </c>
      <c r="G791" s="52" t="str">
        <f aca="false">IF(AND(ISNUMBER($F791),ISNUMBER($E791)),ROUND($E791*$F791,2),"")</f>
        <v/>
      </c>
    </row>
    <row r="792" customFormat="false" ht="15" hidden="false" customHeight="false" outlineLevel="0" collapsed="false">
      <c r="A792" s="42"/>
      <c r="B792" s="22"/>
      <c r="C792" s="22"/>
      <c r="D792" s="22"/>
      <c r="E792" s="22"/>
      <c r="F792" s="51" t="str">
        <f aca="false">IF(OR($A792="",$E792=""),"",IFERROR(INDEX($J$22:$J$52,MATCH($A792,$I$22:$I$52,1)),""))</f>
        <v/>
      </c>
      <c r="G792" s="52" t="str">
        <f aca="false">IF(AND(ISNUMBER($F792),ISNUMBER($E792)),ROUND($E792*$F792,2),"")</f>
        <v/>
      </c>
    </row>
    <row r="793" customFormat="false" ht="15" hidden="false" customHeight="false" outlineLevel="0" collapsed="false">
      <c r="A793" s="42"/>
      <c r="B793" s="22"/>
      <c r="C793" s="22"/>
      <c r="D793" s="22"/>
      <c r="E793" s="22"/>
      <c r="F793" s="51" t="str">
        <f aca="false">IF(OR($A793="",$E793=""),"",IFERROR(INDEX($J$22:$J$52,MATCH($A793,$I$22:$I$52,1)),""))</f>
        <v/>
      </c>
      <c r="G793" s="52" t="str">
        <f aca="false">IF(AND(ISNUMBER($F793),ISNUMBER($E793)),ROUND($E793*$F793,2),"")</f>
        <v/>
      </c>
    </row>
    <row r="794" customFormat="false" ht="15" hidden="false" customHeight="false" outlineLevel="0" collapsed="false">
      <c r="A794" s="42"/>
      <c r="B794" s="22"/>
      <c r="C794" s="22"/>
      <c r="D794" s="22"/>
      <c r="E794" s="22"/>
      <c r="F794" s="51" t="str">
        <f aca="false">IF(OR($A794="",$E794=""),"",IFERROR(INDEX($J$22:$J$52,MATCH($A794,$I$22:$I$52,1)),""))</f>
        <v/>
      </c>
      <c r="G794" s="52" t="str">
        <f aca="false">IF(AND(ISNUMBER($F794),ISNUMBER($E794)),ROUND($E794*$F794,2),"")</f>
        <v/>
      </c>
    </row>
    <row r="795" customFormat="false" ht="15" hidden="false" customHeight="false" outlineLevel="0" collapsed="false">
      <c r="A795" s="42"/>
      <c r="B795" s="22"/>
      <c r="C795" s="22"/>
      <c r="D795" s="22"/>
      <c r="E795" s="22"/>
      <c r="F795" s="51" t="str">
        <f aca="false">IF(OR($A795="",$E795=""),"",IFERROR(INDEX($J$22:$J$52,MATCH($A795,$I$22:$I$52,1)),""))</f>
        <v/>
      </c>
      <c r="G795" s="52" t="str">
        <f aca="false">IF(AND(ISNUMBER($F795),ISNUMBER($E795)),ROUND($E795*$F795,2),"")</f>
        <v/>
      </c>
    </row>
    <row r="796" customFormat="false" ht="15" hidden="false" customHeight="false" outlineLevel="0" collapsed="false">
      <c r="A796" s="42"/>
      <c r="B796" s="22"/>
      <c r="C796" s="22"/>
      <c r="D796" s="22"/>
      <c r="E796" s="22"/>
      <c r="F796" s="51" t="str">
        <f aca="false">IF(OR($A796="",$E796=""),"",IFERROR(INDEX($J$22:$J$52,MATCH($A796,$I$22:$I$52,1)),""))</f>
        <v/>
      </c>
      <c r="G796" s="52" t="str">
        <f aca="false">IF(AND(ISNUMBER($F796),ISNUMBER($E796)),ROUND($E796*$F796,2),"")</f>
        <v/>
      </c>
    </row>
    <row r="797" customFormat="false" ht="15" hidden="false" customHeight="false" outlineLevel="0" collapsed="false">
      <c r="A797" s="42"/>
      <c r="B797" s="22"/>
      <c r="C797" s="22"/>
      <c r="D797" s="22"/>
      <c r="E797" s="22"/>
      <c r="F797" s="51" t="str">
        <f aca="false">IF(OR($A797="",$E797=""),"",IFERROR(INDEX($J$22:$J$52,MATCH($A797,$I$22:$I$52,1)),""))</f>
        <v/>
      </c>
      <c r="G797" s="52" t="str">
        <f aca="false">IF(AND(ISNUMBER($F797),ISNUMBER($E797)),ROUND($E797*$F797,2),"")</f>
        <v/>
      </c>
    </row>
    <row r="798" customFormat="false" ht="15" hidden="false" customHeight="false" outlineLevel="0" collapsed="false">
      <c r="A798" s="42"/>
      <c r="B798" s="22"/>
      <c r="C798" s="22"/>
      <c r="D798" s="22"/>
      <c r="E798" s="22"/>
      <c r="F798" s="51" t="str">
        <f aca="false">IF(OR($A798="",$E798=""),"",IFERROR(INDEX($J$22:$J$52,MATCH($A798,$I$22:$I$52,1)),""))</f>
        <v/>
      </c>
      <c r="G798" s="52" t="str">
        <f aca="false">IF(AND(ISNUMBER($F798),ISNUMBER($E798)),ROUND($E798*$F798,2),"")</f>
        <v/>
      </c>
    </row>
    <row r="799" customFormat="false" ht="15" hidden="false" customHeight="false" outlineLevel="0" collapsed="false">
      <c r="A799" s="42"/>
      <c r="B799" s="22"/>
      <c r="C799" s="22"/>
      <c r="D799" s="22"/>
      <c r="E799" s="22"/>
      <c r="F799" s="51" t="str">
        <f aca="false">IF(OR($A799="",$E799=""),"",IFERROR(INDEX($J$22:$J$52,MATCH($A799,$I$22:$I$52,1)),""))</f>
        <v/>
      </c>
      <c r="G799" s="52" t="str">
        <f aca="false">IF(AND(ISNUMBER($F799),ISNUMBER($E799)),ROUND($E799*$F799,2),"")</f>
        <v/>
      </c>
    </row>
    <row r="800" customFormat="false" ht="15" hidden="false" customHeight="false" outlineLevel="0" collapsed="false">
      <c r="A800" s="42"/>
      <c r="B800" s="22"/>
      <c r="C800" s="22"/>
      <c r="D800" s="22"/>
      <c r="E800" s="22"/>
      <c r="F800" s="51" t="str">
        <f aca="false">IF(OR($A800="",$E800=""),"",IFERROR(INDEX($J$22:$J$52,MATCH($A800,$I$22:$I$52,1)),""))</f>
        <v/>
      </c>
      <c r="G800" s="52" t="str">
        <f aca="false">IF(AND(ISNUMBER($F800),ISNUMBER($E800)),ROUND($E800*$F800,2),"")</f>
        <v/>
      </c>
    </row>
    <row r="801" customFormat="false" ht="15" hidden="false" customHeight="false" outlineLevel="0" collapsed="false">
      <c r="A801" s="42"/>
      <c r="B801" s="22"/>
      <c r="C801" s="22"/>
      <c r="D801" s="22"/>
      <c r="E801" s="22"/>
      <c r="F801" s="51" t="str">
        <f aca="false">IF(OR($A801="",$E801=""),"",IFERROR(INDEX($J$22:$J$52,MATCH($A801,$I$22:$I$52,1)),""))</f>
        <v/>
      </c>
      <c r="G801" s="52" t="str">
        <f aca="false">IF(AND(ISNUMBER($F801),ISNUMBER($E801)),ROUND($E801*$F801,2),"")</f>
        <v/>
      </c>
    </row>
    <row r="802" customFormat="false" ht="15" hidden="false" customHeight="false" outlineLevel="0" collapsed="false">
      <c r="A802" s="42"/>
      <c r="B802" s="22"/>
      <c r="C802" s="22"/>
      <c r="D802" s="22"/>
      <c r="E802" s="22"/>
      <c r="F802" s="51" t="str">
        <f aca="false">IF(OR($A802="",$E802=""),"",IFERROR(INDEX($J$22:$J$52,MATCH($A802,$I$22:$I$52,1)),""))</f>
        <v/>
      </c>
      <c r="G802" s="52" t="str">
        <f aca="false">IF(AND(ISNUMBER($F802),ISNUMBER($E802)),ROUND($E802*$F802,2),"")</f>
        <v/>
      </c>
    </row>
    <row r="803" customFormat="false" ht="15" hidden="false" customHeight="false" outlineLevel="0" collapsed="false">
      <c r="A803" s="42"/>
      <c r="B803" s="22"/>
      <c r="C803" s="22"/>
      <c r="D803" s="22"/>
      <c r="E803" s="22"/>
      <c r="F803" s="51" t="str">
        <f aca="false">IF(OR($A803="",$E803=""),"",IFERROR(INDEX($J$22:$J$52,MATCH($A803,$I$22:$I$52,1)),""))</f>
        <v/>
      </c>
      <c r="G803" s="52" t="str">
        <f aca="false">IF(AND(ISNUMBER($F803),ISNUMBER($E803)),ROUND($E803*$F803,2),"")</f>
        <v/>
      </c>
    </row>
    <row r="804" customFormat="false" ht="15" hidden="false" customHeight="false" outlineLevel="0" collapsed="false">
      <c r="A804" s="42"/>
      <c r="B804" s="22"/>
      <c r="C804" s="22"/>
      <c r="D804" s="22"/>
      <c r="E804" s="22"/>
      <c r="F804" s="51" t="str">
        <f aca="false">IF(OR($A804="",$E804=""),"",IFERROR(INDEX($J$22:$J$52,MATCH($A804,$I$22:$I$52,1)),""))</f>
        <v/>
      </c>
      <c r="G804" s="52" t="str">
        <f aca="false">IF(AND(ISNUMBER($F804),ISNUMBER($E804)),ROUND($E804*$F804,2),"")</f>
        <v/>
      </c>
    </row>
    <row r="805" customFormat="false" ht="15" hidden="false" customHeight="false" outlineLevel="0" collapsed="false">
      <c r="A805" s="42"/>
      <c r="B805" s="22"/>
      <c r="C805" s="22"/>
      <c r="D805" s="22"/>
      <c r="E805" s="22"/>
      <c r="F805" s="51" t="str">
        <f aca="false">IF(OR($A805="",$E805=""),"",IFERROR(INDEX($J$22:$J$52,MATCH($A805,$I$22:$I$52,1)),""))</f>
        <v/>
      </c>
      <c r="G805" s="52" t="str">
        <f aca="false">IF(AND(ISNUMBER($F805),ISNUMBER($E805)),ROUND($E805*$F805,2),"")</f>
        <v/>
      </c>
    </row>
    <row r="806" customFormat="false" ht="15" hidden="false" customHeight="false" outlineLevel="0" collapsed="false">
      <c r="A806" s="42"/>
      <c r="B806" s="22"/>
      <c r="C806" s="22"/>
      <c r="D806" s="22"/>
      <c r="E806" s="22"/>
      <c r="F806" s="51" t="str">
        <f aca="false">IF(OR($A806="",$E806=""),"",IFERROR(INDEX($J$22:$J$52,MATCH($A806,$I$22:$I$52,1)),""))</f>
        <v/>
      </c>
      <c r="G806" s="52" t="str">
        <f aca="false">IF(AND(ISNUMBER($F806),ISNUMBER($E806)),ROUND($E806*$F806,2),"")</f>
        <v/>
      </c>
    </row>
    <row r="807" customFormat="false" ht="15" hidden="false" customHeight="false" outlineLevel="0" collapsed="false">
      <c r="A807" s="42"/>
      <c r="B807" s="22"/>
      <c r="C807" s="22"/>
      <c r="D807" s="22"/>
      <c r="E807" s="22"/>
      <c r="F807" s="51" t="str">
        <f aca="false">IF(OR($A807="",$E807=""),"",IFERROR(INDEX($J$22:$J$52,MATCH($A807,$I$22:$I$52,1)),""))</f>
        <v/>
      </c>
      <c r="G807" s="52" t="str">
        <f aca="false">IF(AND(ISNUMBER($F807),ISNUMBER($E807)),ROUND($E807*$F807,2),"")</f>
        <v/>
      </c>
    </row>
    <row r="808" customFormat="false" ht="15" hidden="false" customHeight="false" outlineLevel="0" collapsed="false">
      <c r="A808" s="42"/>
      <c r="B808" s="22"/>
      <c r="C808" s="22"/>
      <c r="D808" s="22"/>
      <c r="E808" s="22"/>
      <c r="F808" s="51" t="str">
        <f aca="false">IF(OR($A808="",$E808=""),"",IFERROR(INDEX($J$22:$J$52,MATCH($A808,$I$22:$I$52,1)),""))</f>
        <v/>
      </c>
      <c r="G808" s="52" t="str">
        <f aca="false">IF(AND(ISNUMBER($F808),ISNUMBER($E808)),ROUND($E808*$F808,2),"")</f>
        <v/>
      </c>
    </row>
    <row r="809" customFormat="false" ht="15" hidden="false" customHeight="false" outlineLevel="0" collapsed="false">
      <c r="A809" s="42"/>
      <c r="B809" s="22"/>
      <c r="C809" s="22"/>
      <c r="D809" s="22"/>
      <c r="E809" s="22"/>
      <c r="F809" s="51" t="str">
        <f aca="false">IF(OR($A809="",$E809=""),"",IFERROR(INDEX($J$22:$J$52,MATCH($A809,$I$22:$I$52,1)),""))</f>
        <v/>
      </c>
      <c r="G809" s="52" t="str">
        <f aca="false">IF(AND(ISNUMBER($F809),ISNUMBER($E809)),ROUND($E809*$F809,2),"")</f>
        <v/>
      </c>
    </row>
    <row r="810" customFormat="false" ht="15" hidden="false" customHeight="false" outlineLevel="0" collapsed="false">
      <c r="A810" s="42"/>
      <c r="B810" s="22"/>
      <c r="C810" s="22"/>
      <c r="D810" s="22"/>
      <c r="E810" s="22"/>
      <c r="F810" s="51" t="str">
        <f aca="false">IF(OR($A810="",$E810=""),"",IFERROR(INDEX($J$22:$J$52,MATCH($A810,$I$22:$I$52,1)),""))</f>
        <v/>
      </c>
      <c r="G810" s="52" t="str">
        <f aca="false">IF(AND(ISNUMBER($F810),ISNUMBER($E810)),ROUND($E810*$F810,2),"")</f>
        <v/>
      </c>
    </row>
    <row r="811" customFormat="false" ht="15" hidden="false" customHeight="false" outlineLevel="0" collapsed="false">
      <c r="A811" s="42"/>
      <c r="B811" s="22"/>
      <c r="C811" s="22"/>
      <c r="D811" s="22"/>
      <c r="E811" s="22"/>
      <c r="F811" s="51" t="str">
        <f aca="false">IF(OR($A811="",$E811=""),"",IFERROR(INDEX($J$22:$J$52,MATCH($A811,$I$22:$I$52,1)),""))</f>
        <v/>
      </c>
      <c r="G811" s="52" t="str">
        <f aca="false">IF(AND(ISNUMBER($F811),ISNUMBER($E811)),ROUND($E811*$F811,2),"")</f>
        <v/>
      </c>
    </row>
    <row r="812" customFormat="false" ht="15" hidden="false" customHeight="false" outlineLevel="0" collapsed="false">
      <c r="A812" s="42"/>
      <c r="B812" s="22"/>
      <c r="C812" s="22"/>
      <c r="D812" s="22"/>
      <c r="E812" s="22"/>
      <c r="F812" s="51" t="str">
        <f aca="false">IF(OR($A812="",$E812=""),"",IFERROR(INDEX($J$22:$J$52,MATCH($A812,$I$22:$I$52,1)),""))</f>
        <v/>
      </c>
      <c r="G812" s="52" t="str">
        <f aca="false">IF(AND(ISNUMBER($F812),ISNUMBER($E812)),ROUND($E812*$F812,2),"")</f>
        <v/>
      </c>
    </row>
    <row r="813" customFormat="false" ht="15" hidden="false" customHeight="false" outlineLevel="0" collapsed="false">
      <c r="A813" s="42"/>
      <c r="B813" s="22"/>
      <c r="C813" s="22"/>
      <c r="D813" s="22"/>
      <c r="E813" s="22"/>
      <c r="F813" s="51" t="str">
        <f aca="false">IF(OR($A813="",$E813=""),"",IFERROR(INDEX($J$22:$J$52,MATCH($A813,$I$22:$I$52,1)),""))</f>
        <v/>
      </c>
      <c r="G813" s="52" t="str">
        <f aca="false">IF(AND(ISNUMBER($F813),ISNUMBER($E813)),ROUND($E813*$F813,2),"")</f>
        <v/>
      </c>
    </row>
    <row r="814" customFormat="false" ht="15" hidden="false" customHeight="false" outlineLevel="0" collapsed="false">
      <c r="A814" s="42"/>
      <c r="B814" s="22"/>
      <c r="C814" s="22"/>
      <c r="D814" s="22"/>
      <c r="E814" s="22"/>
      <c r="F814" s="51" t="str">
        <f aca="false">IF(OR($A814="",$E814=""),"",IFERROR(INDEX($J$22:$J$52,MATCH($A814,$I$22:$I$52,1)),""))</f>
        <v/>
      </c>
      <c r="G814" s="52" t="str">
        <f aca="false">IF(AND(ISNUMBER($F814),ISNUMBER($E814)),ROUND($E814*$F814,2),"")</f>
        <v/>
      </c>
    </row>
    <row r="815" customFormat="false" ht="15" hidden="false" customHeight="false" outlineLevel="0" collapsed="false">
      <c r="A815" s="42"/>
      <c r="B815" s="22"/>
      <c r="C815" s="22"/>
      <c r="D815" s="22"/>
      <c r="E815" s="22"/>
      <c r="F815" s="51" t="str">
        <f aca="false">IF(OR($A815="",$E815=""),"",IFERROR(INDEX($J$22:$J$52,MATCH($A815,$I$22:$I$52,1)),""))</f>
        <v/>
      </c>
      <c r="G815" s="52" t="str">
        <f aca="false">IF(AND(ISNUMBER($F815),ISNUMBER($E815)),ROUND($E815*$F815,2),"")</f>
        <v/>
      </c>
    </row>
    <row r="816" customFormat="false" ht="15" hidden="false" customHeight="false" outlineLevel="0" collapsed="false">
      <c r="A816" s="42"/>
      <c r="B816" s="22"/>
      <c r="C816" s="22"/>
      <c r="D816" s="22"/>
      <c r="E816" s="22"/>
      <c r="F816" s="51" t="str">
        <f aca="false">IF(OR($A816="",$E816=""),"",IFERROR(INDEX($J$22:$J$52,MATCH($A816,$I$22:$I$52,1)),""))</f>
        <v/>
      </c>
      <c r="G816" s="52" t="str">
        <f aca="false">IF(AND(ISNUMBER($F816),ISNUMBER($E816)),ROUND($E816*$F816,2),"")</f>
        <v/>
      </c>
    </row>
    <row r="817" customFormat="false" ht="15" hidden="false" customHeight="false" outlineLevel="0" collapsed="false">
      <c r="A817" s="42"/>
      <c r="B817" s="22"/>
      <c r="C817" s="22"/>
      <c r="D817" s="22"/>
      <c r="E817" s="22"/>
      <c r="F817" s="51" t="str">
        <f aca="false">IF(OR($A817="",$E817=""),"",IFERROR(INDEX($J$22:$J$52,MATCH($A817,$I$22:$I$52,1)),""))</f>
        <v/>
      </c>
      <c r="G817" s="52" t="str">
        <f aca="false">IF(AND(ISNUMBER($F817),ISNUMBER($E817)),ROUND($E817*$F817,2),"")</f>
        <v/>
      </c>
    </row>
    <row r="818" customFormat="false" ht="15" hidden="false" customHeight="false" outlineLevel="0" collapsed="false">
      <c r="A818" s="42"/>
      <c r="B818" s="22"/>
      <c r="C818" s="22"/>
      <c r="D818" s="22"/>
      <c r="E818" s="22"/>
      <c r="F818" s="51" t="str">
        <f aca="false">IF(OR($A818="",$E818=""),"",IFERROR(INDEX($J$22:$J$52,MATCH($A818,$I$22:$I$52,1)),""))</f>
        <v/>
      </c>
      <c r="G818" s="52" t="str">
        <f aca="false">IF(AND(ISNUMBER($F818),ISNUMBER($E818)),ROUND($E818*$F818,2),"")</f>
        <v/>
      </c>
    </row>
    <row r="819" customFormat="false" ht="15" hidden="false" customHeight="false" outlineLevel="0" collapsed="false">
      <c r="A819" s="42"/>
      <c r="B819" s="22"/>
      <c r="C819" s="22"/>
      <c r="D819" s="22"/>
      <c r="E819" s="22"/>
      <c r="F819" s="51" t="str">
        <f aca="false">IF(OR($A819="",$E819=""),"",IFERROR(INDEX($J$22:$J$52,MATCH($A819,$I$22:$I$52,1)),""))</f>
        <v/>
      </c>
      <c r="G819" s="52" t="str">
        <f aca="false">IF(AND(ISNUMBER($F819),ISNUMBER($E819)),ROUND($E819*$F819,2),"")</f>
        <v/>
      </c>
    </row>
    <row r="820" customFormat="false" ht="15" hidden="false" customHeight="false" outlineLevel="0" collapsed="false">
      <c r="A820" s="42"/>
      <c r="B820" s="22"/>
      <c r="C820" s="22"/>
      <c r="D820" s="22"/>
      <c r="E820" s="22"/>
      <c r="F820" s="51" t="str">
        <f aca="false">IF(OR($A820="",$E820=""),"",IFERROR(INDEX($J$22:$J$52,MATCH($A820,$I$22:$I$52,1)),""))</f>
        <v/>
      </c>
      <c r="G820" s="52" t="str">
        <f aca="false">IF(AND(ISNUMBER($F820),ISNUMBER($E820)),ROUND($E820*$F820,2),"")</f>
        <v/>
      </c>
    </row>
    <row r="821" customFormat="false" ht="15" hidden="false" customHeight="false" outlineLevel="0" collapsed="false">
      <c r="A821" s="42"/>
      <c r="B821" s="22"/>
      <c r="C821" s="22"/>
      <c r="D821" s="22"/>
      <c r="E821" s="22"/>
      <c r="F821" s="51" t="str">
        <f aca="false">IF(OR($A821="",$E821=""),"",IFERROR(INDEX($J$22:$J$52,MATCH($A821,$I$22:$I$52,1)),""))</f>
        <v/>
      </c>
      <c r="G821" s="52" t="str">
        <f aca="false">IF(AND(ISNUMBER($F821),ISNUMBER($E821)),ROUND($E821*$F821,2),"")</f>
        <v/>
      </c>
    </row>
    <row r="822" customFormat="false" ht="15" hidden="false" customHeight="false" outlineLevel="0" collapsed="false">
      <c r="A822" s="42"/>
      <c r="B822" s="22"/>
      <c r="C822" s="22"/>
      <c r="D822" s="22"/>
      <c r="E822" s="22"/>
      <c r="F822" s="51" t="str">
        <f aca="false">IF(OR($A822="",$E822=""),"",IFERROR(INDEX($J$22:$J$52,MATCH($A822,$I$22:$I$52,1)),""))</f>
        <v/>
      </c>
      <c r="G822" s="52" t="str">
        <f aca="false">IF(AND(ISNUMBER($F822),ISNUMBER($E822)),ROUND($E822*$F822,2),"")</f>
        <v/>
      </c>
    </row>
    <row r="823" customFormat="false" ht="15" hidden="false" customHeight="false" outlineLevel="0" collapsed="false">
      <c r="A823" s="42"/>
      <c r="B823" s="22"/>
      <c r="C823" s="22"/>
      <c r="D823" s="22"/>
      <c r="E823" s="22"/>
      <c r="F823" s="51" t="str">
        <f aca="false">IF(OR($A823="",$E823=""),"",IFERROR(INDEX($J$22:$J$52,MATCH($A823,$I$22:$I$52,1)),""))</f>
        <v/>
      </c>
      <c r="G823" s="52" t="str">
        <f aca="false">IF(AND(ISNUMBER($F823),ISNUMBER($E823)),ROUND($E823*$F823,2),"")</f>
        <v/>
      </c>
    </row>
    <row r="824" customFormat="false" ht="15" hidden="false" customHeight="false" outlineLevel="0" collapsed="false">
      <c r="A824" s="42"/>
      <c r="B824" s="22"/>
      <c r="C824" s="22"/>
      <c r="D824" s="22"/>
      <c r="E824" s="22"/>
      <c r="F824" s="51" t="str">
        <f aca="false">IF(OR($A824="",$E824=""),"",IFERROR(INDEX($J$22:$J$52,MATCH($A824,$I$22:$I$52,1)),""))</f>
        <v/>
      </c>
      <c r="G824" s="52" t="str">
        <f aca="false">IF(AND(ISNUMBER($F824),ISNUMBER($E824)),ROUND($E824*$F824,2),"")</f>
        <v/>
      </c>
    </row>
    <row r="825" customFormat="false" ht="15" hidden="false" customHeight="false" outlineLevel="0" collapsed="false">
      <c r="A825" s="42"/>
      <c r="B825" s="22"/>
      <c r="C825" s="22"/>
      <c r="D825" s="22"/>
      <c r="E825" s="22"/>
      <c r="F825" s="51" t="str">
        <f aca="false">IF(OR($A825="",$E825=""),"",IFERROR(INDEX($J$22:$J$52,MATCH($A825,$I$22:$I$52,1)),""))</f>
        <v/>
      </c>
      <c r="G825" s="52" t="str">
        <f aca="false">IF(AND(ISNUMBER($F825),ISNUMBER($E825)),ROUND($E825*$F825,2),"")</f>
        <v/>
      </c>
    </row>
    <row r="826" customFormat="false" ht="15" hidden="false" customHeight="false" outlineLevel="0" collapsed="false">
      <c r="A826" s="42"/>
      <c r="B826" s="22"/>
      <c r="C826" s="22"/>
      <c r="D826" s="22"/>
      <c r="E826" s="22"/>
      <c r="F826" s="51" t="str">
        <f aca="false">IF(OR($A826="",$E826=""),"",IFERROR(INDEX($J$22:$J$52,MATCH($A826,$I$22:$I$52,1)),""))</f>
        <v/>
      </c>
      <c r="G826" s="52" t="str">
        <f aca="false">IF(AND(ISNUMBER($F826),ISNUMBER($E826)),ROUND($E826*$F826,2),"")</f>
        <v/>
      </c>
    </row>
    <row r="827" customFormat="false" ht="15" hidden="false" customHeight="false" outlineLevel="0" collapsed="false">
      <c r="A827" s="42"/>
      <c r="B827" s="22"/>
      <c r="C827" s="22"/>
      <c r="D827" s="22"/>
      <c r="E827" s="22"/>
      <c r="F827" s="51" t="str">
        <f aca="false">IF(OR($A827="",$E827=""),"",IFERROR(INDEX($J$22:$J$52,MATCH($A827,$I$22:$I$52,1)),""))</f>
        <v/>
      </c>
      <c r="G827" s="52" t="str">
        <f aca="false">IF(AND(ISNUMBER($F827),ISNUMBER($E827)),ROUND($E827*$F827,2),"")</f>
        <v/>
      </c>
    </row>
    <row r="828" customFormat="false" ht="15" hidden="false" customHeight="false" outlineLevel="0" collapsed="false">
      <c r="A828" s="42"/>
      <c r="B828" s="22"/>
      <c r="C828" s="22"/>
      <c r="D828" s="22"/>
      <c r="E828" s="22"/>
      <c r="F828" s="51" t="str">
        <f aca="false">IF(OR($A828="",$E828=""),"",IFERROR(INDEX($J$22:$J$52,MATCH($A828,$I$22:$I$52,1)),""))</f>
        <v/>
      </c>
      <c r="G828" s="52" t="str">
        <f aca="false">IF(AND(ISNUMBER($F828),ISNUMBER($E828)),ROUND($E828*$F828,2),"")</f>
        <v/>
      </c>
    </row>
    <row r="829" customFormat="false" ht="15" hidden="false" customHeight="false" outlineLevel="0" collapsed="false">
      <c r="A829" s="42"/>
      <c r="B829" s="22"/>
      <c r="C829" s="22"/>
      <c r="D829" s="22"/>
      <c r="E829" s="22"/>
      <c r="F829" s="51" t="str">
        <f aca="false">IF(OR($A829="",$E829=""),"",IFERROR(INDEX($J$22:$J$52,MATCH($A829,$I$22:$I$52,1)),""))</f>
        <v/>
      </c>
      <c r="G829" s="52" t="str">
        <f aca="false">IF(AND(ISNUMBER($F829),ISNUMBER($E829)),ROUND($E829*$F829,2),"")</f>
        <v/>
      </c>
    </row>
    <row r="830" customFormat="false" ht="15" hidden="false" customHeight="false" outlineLevel="0" collapsed="false">
      <c r="A830" s="42"/>
      <c r="B830" s="22"/>
      <c r="C830" s="22"/>
      <c r="D830" s="22"/>
      <c r="E830" s="22"/>
      <c r="F830" s="51" t="str">
        <f aca="false">IF(OR($A830="",$E830=""),"",IFERROR(INDEX($J$22:$J$52,MATCH($A830,$I$22:$I$52,1)),""))</f>
        <v/>
      </c>
      <c r="G830" s="52" t="str">
        <f aca="false">IF(AND(ISNUMBER($F830),ISNUMBER($E830)),ROUND($E830*$F830,2),"")</f>
        <v/>
      </c>
    </row>
    <row r="831" customFormat="false" ht="15" hidden="false" customHeight="false" outlineLevel="0" collapsed="false">
      <c r="A831" s="42"/>
      <c r="B831" s="22"/>
      <c r="C831" s="22"/>
      <c r="D831" s="22"/>
      <c r="E831" s="22"/>
      <c r="F831" s="51" t="str">
        <f aca="false">IF(OR($A831="",$E831=""),"",IFERROR(INDEX($J$22:$J$52,MATCH($A831,$I$22:$I$52,1)),""))</f>
        <v/>
      </c>
      <c r="G831" s="52" t="str">
        <f aca="false">IF(AND(ISNUMBER($F831),ISNUMBER($E831)),ROUND($E831*$F831,2),"")</f>
        <v/>
      </c>
    </row>
    <row r="832" customFormat="false" ht="15" hidden="false" customHeight="false" outlineLevel="0" collapsed="false">
      <c r="A832" s="42"/>
      <c r="B832" s="22"/>
      <c r="C832" s="22"/>
      <c r="D832" s="22"/>
      <c r="E832" s="22"/>
      <c r="F832" s="51" t="str">
        <f aca="false">IF(OR($A832="",$E832=""),"",IFERROR(INDEX($J$22:$J$52,MATCH($A832,$I$22:$I$52,1)),""))</f>
        <v/>
      </c>
      <c r="G832" s="52" t="str">
        <f aca="false">IF(AND(ISNUMBER($F832),ISNUMBER($E832)),ROUND($E832*$F832,2),"")</f>
        <v/>
      </c>
    </row>
    <row r="833" customFormat="false" ht="15" hidden="false" customHeight="false" outlineLevel="0" collapsed="false">
      <c r="A833" s="42"/>
      <c r="B833" s="22"/>
      <c r="C833" s="22"/>
      <c r="D833" s="22"/>
      <c r="E833" s="22"/>
      <c r="F833" s="51" t="str">
        <f aca="false">IF(OR($A833="",$E833=""),"",IFERROR(INDEX($J$22:$J$52,MATCH($A833,$I$22:$I$52,1)),""))</f>
        <v/>
      </c>
      <c r="G833" s="52" t="str">
        <f aca="false">IF(AND(ISNUMBER($F833),ISNUMBER($E833)),ROUND($E833*$F833,2),"")</f>
        <v/>
      </c>
    </row>
    <row r="834" customFormat="false" ht="15" hidden="false" customHeight="false" outlineLevel="0" collapsed="false">
      <c r="A834" s="42"/>
      <c r="B834" s="22"/>
      <c r="C834" s="22"/>
      <c r="D834" s="22"/>
      <c r="E834" s="22"/>
      <c r="F834" s="51" t="str">
        <f aca="false">IF(OR($A834="",$E834=""),"",IFERROR(INDEX($J$22:$J$52,MATCH($A834,$I$22:$I$52,1)),""))</f>
        <v/>
      </c>
      <c r="G834" s="52" t="str">
        <f aca="false">IF(AND(ISNUMBER($F834),ISNUMBER($E834)),ROUND($E834*$F834,2),"")</f>
        <v/>
      </c>
    </row>
    <row r="835" customFormat="false" ht="15" hidden="false" customHeight="false" outlineLevel="0" collapsed="false">
      <c r="A835" s="42"/>
      <c r="B835" s="22"/>
      <c r="C835" s="22"/>
      <c r="D835" s="22"/>
      <c r="E835" s="22"/>
      <c r="F835" s="51" t="str">
        <f aca="false">IF(OR($A835="",$E835=""),"",IFERROR(INDEX($J$22:$J$52,MATCH($A835,$I$22:$I$52,1)),""))</f>
        <v/>
      </c>
      <c r="G835" s="52" t="str">
        <f aca="false">IF(AND(ISNUMBER($F835),ISNUMBER($E835)),ROUND($E835*$F835,2),"")</f>
        <v/>
      </c>
    </row>
    <row r="836" customFormat="false" ht="15" hidden="false" customHeight="false" outlineLevel="0" collapsed="false">
      <c r="A836" s="42"/>
      <c r="B836" s="22"/>
      <c r="C836" s="22"/>
      <c r="D836" s="22"/>
      <c r="E836" s="22"/>
      <c r="F836" s="51" t="str">
        <f aca="false">IF(OR($A836="",$E836=""),"",IFERROR(INDEX($J$22:$J$52,MATCH($A836,$I$22:$I$52,1)),""))</f>
        <v/>
      </c>
      <c r="G836" s="52" t="str">
        <f aca="false">IF(AND(ISNUMBER($F836),ISNUMBER($E836)),ROUND($E836*$F836,2),"")</f>
        <v/>
      </c>
    </row>
    <row r="837" customFormat="false" ht="15" hidden="false" customHeight="false" outlineLevel="0" collapsed="false">
      <c r="A837" s="42"/>
      <c r="B837" s="22"/>
      <c r="C837" s="22"/>
      <c r="D837" s="22"/>
      <c r="E837" s="22"/>
      <c r="F837" s="51" t="str">
        <f aca="false">IF(OR($A837="",$E837=""),"",IFERROR(INDEX($J$22:$J$52,MATCH($A837,$I$22:$I$52,1)),""))</f>
        <v/>
      </c>
      <c r="G837" s="52" t="str">
        <f aca="false">IF(AND(ISNUMBER($F837),ISNUMBER($E837)),ROUND($E837*$F837,2),"")</f>
        <v/>
      </c>
    </row>
    <row r="838" customFormat="false" ht="15" hidden="false" customHeight="false" outlineLevel="0" collapsed="false">
      <c r="A838" s="42"/>
      <c r="B838" s="22"/>
      <c r="C838" s="22"/>
      <c r="D838" s="22"/>
      <c r="E838" s="22"/>
      <c r="F838" s="51" t="str">
        <f aca="false">IF(OR($A838="",$E838=""),"",IFERROR(INDEX($J$22:$J$52,MATCH($A838,$I$22:$I$52,1)),""))</f>
        <v/>
      </c>
      <c r="G838" s="52" t="str">
        <f aca="false">IF(AND(ISNUMBER($F838),ISNUMBER($E838)),ROUND($E838*$F838,2),"")</f>
        <v/>
      </c>
    </row>
    <row r="839" customFormat="false" ht="15" hidden="false" customHeight="false" outlineLevel="0" collapsed="false">
      <c r="A839" s="42"/>
      <c r="B839" s="22"/>
      <c r="C839" s="22"/>
      <c r="D839" s="22"/>
      <c r="E839" s="22"/>
      <c r="F839" s="51" t="str">
        <f aca="false">IF(OR($A839="",$E839=""),"",IFERROR(INDEX($J$22:$J$52,MATCH($A839,$I$22:$I$52,1)),""))</f>
        <v/>
      </c>
      <c r="G839" s="52" t="str">
        <f aca="false">IF(AND(ISNUMBER($F839),ISNUMBER($E839)),ROUND($E839*$F839,2),"")</f>
        <v/>
      </c>
    </row>
    <row r="840" customFormat="false" ht="15" hidden="false" customHeight="false" outlineLevel="0" collapsed="false">
      <c r="A840" s="42"/>
      <c r="B840" s="22"/>
      <c r="C840" s="22"/>
      <c r="D840" s="22"/>
      <c r="E840" s="22"/>
      <c r="F840" s="51" t="str">
        <f aca="false">IF(OR($A840="",$E840=""),"",IFERROR(INDEX($J$22:$J$52,MATCH($A840,$I$22:$I$52,1)),""))</f>
        <v/>
      </c>
      <c r="G840" s="52" t="str">
        <f aca="false">IF(AND(ISNUMBER($F840),ISNUMBER($E840)),ROUND($E840*$F840,2),"")</f>
        <v/>
      </c>
    </row>
    <row r="841" customFormat="false" ht="15" hidden="false" customHeight="false" outlineLevel="0" collapsed="false">
      <c r="A841" s="42"/>
      <c r="B841" s="22"/>
      <c r="C841" s="22"/>
      <c r="D841" s="22"/>
      <c r="E841" s="22"/>
      <c r="F841" s="51" t="str">
        <f aca="false">IF(OR($A841="",$E841=""),"",IFERROR(INDEX($J$22:$J$52,MATCH($A841,$I$22:$I$52,1)),""))</f>
        <v/>
      </c>
      <c r="G841" s="52" t="str">
        <f aca="false">IF(AND(ISNUMBER($F841),ISNUMBER($E841)),ROUND($E841*$F841,2),"")</f>
        <v/>
      </c>
    </row>
    <row r="842" customFormat="false" ht="15" hidden="false" customHeight="false" outlineLevel="0" collapsed="false">
      <c r="A842" s="42"/>
      <c r="B842" s="22"/>
      <c r="C842" s="22"/>
      <c r="D842" s="22"/>
      <c r="E842" s="22"/>
      <c r="F842" s="51" t="str">
        <f aca="false">IF(OR($A842="",$E842=""),"",IFERROR(INDEX($J$22:$J$52,MATCH($A842,$I$22:$I$52,1)),""))</f>
        <v/>
      </c>
      <c r="G842" s="52" t="str">
        <f aca="false">IF(AND(ISNUMBER($F842),ISNUMBER($E842)),ROUND($E842*$F842,2),"")</f>
        <v/>
      </c>
    </row>
    <row r="843" customFormat="false" ht="15" hidden="false" customHeight="false" outlineLevel="0" collapsed="false">
      <c r="A843" s="42"/>
      <c r="B843" s="22"/>
      <c r="C843" s="22"/>
      <c r="D843" s="22"/>
      <c r="E843" s="22"/>
      <c r="F843" s="51" t="str">
        <f aca="false">IF(OR($A843="",$E843=""),"",IFERROR(INDEX($J$22:$J$52,MATCH($A843,$I$22:$I$52,1)),""))</f>
        <v/>
      </c>
      <c r="G843" s="52" t="str">
        <f aca="false">IF(AND(ISNUMBER($F843),ISNUMBER($E843)),ROUND($E843*$F843,2),"")</f>
        <v/>
      </c>
    </row>
    <row r="844" customFormat="false" ht="15" hidden="false" customHeight="false" outlineLevel="0" collapsed="false">
      <c r="A844" s="42"/>
      <c r="B844" s="22"/>
      <c r="C844" s="22"/>
      <c r="D844" s="22"/>
      <c r="E844" s="22"/>
      <c r="F844" s="51" t="str">
        <f aca="false">IF(OR($A844="",$E844=""),"",IFERROR(INDEX($J$22:$J$52,MATCH($A844,$I$22:$I$52,1)),""))</f>
        <v/>
      </c>
      <c r="G844" s="52" t="str">
        <f aca="false">IF(AND(ISNUMBER($F844),ISNUMBER($E844)),ROUND($E844*$F844,2),"")</f>
        <v/>
      </c>
    </row>
    <row r="845" customFormat="false" ht="15" hidden="false" customHeight="false" outlineLevel="0" collapsed="false">
      <c r="A845" s="42"/>
      <c r="B845" s="22"/>
      <c r="C845" s="22"/>
      <c r="D845" s="22"/>
      <c r="E845" s="22"/>
      <c r="F845" s="51" t="str">
        <f aca="false">IF(OR($A845="",$E845=""),"",IFERROR(INDEX($J$22:$J$52,MATCH($A845,$I$22:$I$52,1)),""))</f>
        <v/>
      </c>
      <c r="G845" s="52" t="str">
        <f aca="false">IF(AND(ISNUMBER($F845),ISNUMBER($E845)),ROUND($E845*$F845,2),"")</f>
        <v/>
      </c>
    </row>
    <row r="846" customFormat="false" ht="15" hidden="false" customHeight="false" outlineLevel="0" collapsed="false">
      <c r="A846" s="42"/>
      <c r="B846" s="22"/>
      <c r="C846" s="22"/>
      <c r="D846" s="22"/>
      <c r="E846" s="22"/>
      <c r="F846" s="51" t="str">
        <f aca="false">IF(OR($A846="",$E846=""),"",IFERROR(INDEX($J$22:$J$52,MATCH($A846,$I$22:$I$52,1)),""))</f>
        <v/>
      </c>
      <c r="G846" s="52" t="str">
        <f aca="false">IF(AND(ISNUMBER($F846),ISNUMBER($E846)),ROUND($E846*$F846,2),"")</f>
        <v/>
      </c>
    </row>
    <row r="847" customFormat="false" ht="15" hidden="false" customHeight="false" outlineLevel="0" collapsed="false">
      <c r="A847" s="42"/>
      <c r="B847" s="22"/>
      <c r="C847" s="22"/>
      <c r="D847" s="22"/>
      <c r="E847" s="22"/>
      <c r="F847" s="51" t="str">
        <f aca="false">IF(OR($A847="",$E847=""),"",IFERROR(INDEX($J$22:$J$52,MATCH($A847,$I$22:$I$52,1)),""))</f>
        <v/>
      </c>
      <c r="G847" s="52" t="str">
        <f aca="false">IF(AND(ISNUMBER($F847),ISNUMBER($E847)),ROUND($E847*$F847,2),"")</f>
        <v/>
      </c>
    </row>
    <row r="848" customFormat="false" ht="15" hidden="false" customHeight="false" outlineLevel="0" collapsed="false">
      <c r="A848" s="42"/>
      <c r="B848" s="22"/>
      <c r="C848" s="22"/>
      <c r="D848" s="22"/>
      <c r="E848" s="22"/>
      <c r="F848" s="51" t="str">
        <f aca="false">IF(OR($A848="",$E848=""),"",IFERROR(INDEX($J$22:$J$52,MATCH($A848,$I$22:$I$52,1)),""))</f>
        <v/>
      </c>
      <c r="G848" s="52" t="str">
        <f aca="false">IF(AND(ISNUMBER($F848),ISNUMBER($E848)),ROUND($E848*$F848,2),"")</f>
        <v/>
      </c>
    </row>
    <row r="849" customFormat="false" ht="15" hidden="false" customHeight="false" outlineLevel="0" collapsed="false">
      <c r="A849" s="42"/>
      <c r="B849" s="22"/>
      <c r="C849" s="22"/>
      <c r="D849" s="22"/>
      <c r="E849" s="22"/>
      <c r="F849" s="51" t="str">
        <f aca="false">IF(OR($A849="",$E849=""),"",IFERROR(INDEX($J$22:$J$52,MATCH($A849,$I$22:$I$52,1)),""))</f>
        <v/>
      </c>
      <c r="G849" s="52" t="str">
        <f aca="false">IF(AND(ISNUMBER($F849),ISNUMBER($E849)),ROUND($E849*$F849,2),"")</f>
        <v/>
      </c>
    </row>
    <row r="850" customFormat="false" ht="15" hidden="false" customHeight="false" outlineLevel="0" collapsed="false">
      <c r="A850" s="42"/>
      <c r="B850" s="22"/>
      <c r="C850" s="22"/>
      <c r="D850" s="22"/>
      <c r="E850" s="22"/>
      <c r="F850" s="51" t="str">
        <f aca="false">IF(OR($A850="",$E850=""),"",IFERROR(INDEX($J$22:$J$52,MATCH($A850,$I$22:$I$52,1)),""))</f>
        <v/>
      </c>
      <c r="G850" s="52" t="str">
        <f aca="false">IF(AND(ISNUMBER($F850),ISNUMBER($E850)),ROUND($E850*$F850,2),"")</f>
        <v/>
      </c>
    </row>
    <row r="851" customFormat="false" ht="15" hidden="false" customHeight="false" outlineLevel="0" collapsed="false">
      <c r="A851" s="42"/>
      <c r="B851" s="22"/>
      <c r="C851" s="22"/>
      <c r="D851" s="22"/>
      <c r="E851" s="22"/>
      <c r="F851" s="51" t="str">
        <f aca="false">IF(OR($A851="",$E851=""),"",IFERROR(INDEX($J$22:$J$52,MATCH($A851,$I$22:$I$52,1)),""))</f>
        <v/>
      </c>
      <c r="G851" s="52" t="str">
        <f aca="false">IF(AND(ISNUMBER($F851),ISNUMBER($E851)),ROUND($E851*$F851,2),"")</f>
        <v/>
      </c>
    </row>
    <row r="852" customFormat="false" ht="15" hidden="false" customHeight="false" outlineLevel="0" collapsed="false">
      <c r="A852" s="42"/>
      <c r="B852" s="22"/>
      <c r="C852" s="22"/>
      <c r="D852" s="22"/>
      <c r="E852" s="22"/>
      <c r="F852" s="51" t="str">
        <f aca="false">IF(OR($A852="",$E852=""),"",IFERROR(INDEX($J$22:$J$52,MATCH($A852,$I$22:$I$52,1)),""))</f>
        <v/>
      </c>
      <c r="G852" s="52" t="str">
        <f aca="false">IF(AND(ISNUMBER($F852),ISNUMBER($E852)),ROUND($E852*$F852,2),"")</f>
        <v/>
      </c>
    </row>
    <row r="853" customFormat="false" ht="15" hidden="false" customHeight="false" outlineLevel="0" collapsed="false">
      <c r="A853" s="42"/>
      <c r="B853" s="22"/>
      <c r="C853" s="22"/>
      <c r="D853" s="22"/>
      <c r="E853" s="22"/>
      <c r="F853" s="51" t="str">
        <f aca="false">IF(OR($A853="",$E853=""),"",IFERROR(INDEX($J$22:$J$52,MATCH($A853,$I$22:$I$52,1)),""))</f>
        <v/>
      </c>
      <c r="G853" s="52" t="str">
        <f aca="false">IF(AND(ISNUMBER($F853),ISNUMBER($E853)),ROUND($E853*$F853,2),"")</f>
        <v/>
      </c>
    </row>
    <row r="854" customFormat="false" ht="15" hidden="false" customHeight="false" outlineLevel="0" collapsed="false">
      <c r="A854" s="42"/>
      <c r="B854" s="22"/>
      <c r="C854" s="22"/>
      <c r="D854" s="22"/>
      <c r="E854" s="22"/>
      <c r="F854" s="51" t="str">
        <f aca="false">IF(OR($A854="",$E854=""),"",IFERROR(INDEX($J$22:$J$52,MATCH($A854,$I$22:$I$52,1)),""))</f>
        <v/>
      </c>
      <c r="G854" s="52" t="str">
        <f aca="false">IF(AND(ISNUMBER($F854),ISNUMBER($E854)),ROUND($E854*$F854,2),"")</f>
        <v/>
      </c>
    </row>
    <row r="855" customFormat="false" ht="15" hidden="false" customHeight="false" outlineLevel="0" collapsed="false">
      <c r="A855" s="42"/>
      <c r="B855" s="22"/>
      <c r="C855" s="22"/>
      <c r="D855" s="22"/>
      <c r="E855" s="22"/>
      <c r="F855" s="51" t="str">
        <f aca="false">IF(OR($A855="",$E855=""),"",IFERROR(INDEX($J$22:$J$52,MATCH($A855,$I$22:$I$52,1)),""))</f>
        <v/>
      </c>
      <c r="G855" s="52" t="str">
        <f aca="false">IF(AND(ISNUMBER($F855),ISNUMBER($E855)),ROUND($E855*$F855,2),"")</f>
        <v/>
      </c>
    </row>
    <row r="856" customFormat="false" ht="15" hidden="false" customHeight="false" outlineLevel="0" collapsed="false">
      <c r="A856" s="42"/>
      <c r="B856" s="22"/>
      <c r="C856" s="22"/>
      <c r="D856" s="22"/>
      <c r="E856" s="22"/>
      <c r="F856" s="51" t="str">
        <f aca="false">IF(OR($A856="",$E856=""),"",IFERROR(INDEX($J$22:$J$52,MATCH($A856,$I$22:$I$52,1)),""))</f>
        <v/>
      </c>
      <c r="G856" s="52" t="str">
        <f aca="false">IF(AND(ISNUMBER($F856),ISNUMBER($E856)),ROUND($E856*$F856,2),"")</f>
        <v/>
      </c>
    </row>
    <row r="857" customFormat="false" ht="15" hidden="false" customHeight="false" outlineLevel="0" collapsed="false">
      <c r="A857" s="42"/>
      <c r="B857" s="22"/>
      <c r="C857" s="22"/>
      <c r="D857" s="22"/>
      <c r="E857" s="22"/>
      <c r="F857" s="51" t="str">
        <f aca="false">IF(OR($A857="",$E857=""),"",IFERROR(INDEX($J$22:$J$52,MATCH($A857,$I$22:$I$52,1)),""))</f>
        <v/>
      </c>
      <c r="G857" s="52" t="str">
        <f aca="false">IF(AND(ISNUMBER($F857),ISNUMBER($E857)),ROUND($E857*$F857,2),"")</f>
        <v/>
      </c>
    </row>
    <row r="858" customFormat="false" ht="15" hidden="false" customHeight="false" outlineLevel="0" collapsed="false">
      <c r="A858" s="42"/>
      <c r="B858" s="22"/>
      <c r="C858" s="22"/>
      <c r="D858" s="22"/>
      <c r="E858" s="22"/>
      <c r="F858" s="51" t="str">
        <f aca="false">IF(OR($A858="",$E858=""),"",IFERROR(INDEX($J$22:$J$52,MATCH($A858,$I$22:$I$52,1)),""))</f>
        <v/>
      </c>
      <c r="G858" s="52" t="str">
        <f aca="false">IF(AND(ISNUMBER($F858),ISNUMBER($E858)),ROUND($E858*$F858,2),"")</f>
        <v/>
      </c>
    </row>
    <row r="859" customFormat="false" ht="15" hidden="false" customHeight="false" outlineLevel="0" collapsed="false">
      <c r="A859" s="42"/>
      <c r="B859" s="22"/>
      <c r="C859" s="22"/>
      <c r="D859" s="22"/>
      <c r="E859" s="22"/>
      <c r="F859" s="51" t="str">
        <f aca="false">IF(OR($A859="",$E859=""),"",IFERROR(INDEX($J$22:$J$52,MATCH($A859,$I$22:$I$52,1)),""))</f>
        <v/>
      </c>
      <c r="G859" s="52" t="str">
        <f aca="false">IF(AND(ISNUMBER($F859),ISNUMBER($E859)),ROUND($E859*$F859,2),"")</f>
        <v/>
      </c>
    </row>
    <row r="860" customFormat="false" ht="15" hidden="false" customHeight="false" outlineLevel="0" collapsed="false">
      <c r="A860" s="42"/>
      <c r="B860" s="22"/>
      <c r="C860" s="22"/>
      <c r="D860" s="22"/>
      <c r="E860" s="22"/>
      <c r="F860" s="51" t="str">
        <f aca="false">IF(OR($A860="",$E860=""),"",IFERROR(INDEX($J$22:$J$52,MATCH($A860,$I$22:$I$52,1)),""))</f>
        <v/>
      </c>
      <c r="G860" s="52" t="str">
        <f aca="false">IF(AND(ISNUMBER($F860),ISNUMBER($E860)),ROUND($E860*$F860,2),"")</f>
        <v/>
      </c>
    </row>
    <row r="861" customFormat="false" ht="15" hidden="false" customHeight="false" outlineLevel="0" collapsed="false">
      <c r="A861" s="42"/>
      <c r="B861" s="22"/>
      <c r="C861" s="22"/>
      <c r="D861" s="22"/>
      <c r="E861" s="22"/>
      <c r="F861" s="51" t="str">
        <f aca="false">IF(OR($A861="",$E861=""),"",IFERROR(INDEX($J$22:$J$52,MATCH($A861,$I$22:$I$52,1)),""))</f>
        <v/>
      </c>
      <c r="G861" s="52" t="str">
        <f aca="false">IF(AND(ISNUMBER($F861),ISNUMBER($E861)),ROUND($E861*$F861,2),"")</f>
        <v/>
      </c>
    </row>
    <row r="862" customFormat="false" ht="15" hidden="false" customHeight="false" outlineLevel="0" collapsed="false">
      <c r="A862" s="42"/>
      <c r="B862" s="22"/>
      <c r="C862" s="22"/>
      <c r="D862" s="22"/>
      <c r="E862" s="22"/>
      <c r="F862" s="51" t="str">
        <f aca="false">IF(OR($A862="",$E862=""),"",IFERROR(INDEX($J$22:$J$52,MATCH($A862,$I$22:$I$52,1)),""))</f>
        <v/>
      </c>
      <c r="G862" s="52" t="str">
        <f aca="false">IF(AND(ISNUMBER($F862),ISNUMBER($E862)),ROUND($E862*$F862,2),"")</f>
        <v/>
      </c>
    </row>
    <row r="863" customFormat="false" ht="15" hidden="false" customHeight="false" outlineLevel="0" collapsed="false">
      <c r="A863" s="42"/>
      <c r="B863" s="22"/>
      <c r="C863" s="22"/>
      <c r="D863" s="22"/>
      <c r="E863" s="22"/>
      <c r="F863" s="51" t="str">
        <f aca="false">IF(OR($A863="",$E863=""),"",IFERROR(INDEX($J$22:$J$52,MATCH($A863,$I$22:$I$52,1)),""))</f>
        <v/>
      </c>
      <c r="G863" s="52" t="str">
        <f aca="false">IF(AND(ISNUMBER($F863),ISNUMBER($E863)),ROUND($E863*$F863,2),"")</f>
        <v/>
      </c>
    </row>
    <row r="864" customFormat="false" ht="15" hidden="false" customHeight="false" outlineLevel="0" collapsed="false">
      <c r="A864" s="42"/>
      <c r="B864" s="22"/>
      <c r="C864" s="22"/>
      <c r="D864" s="22"/>
      <c r="E864" s="22"/>
      <c r="F864" s="51" t="str">
        <f aca="false">IF(OR($A864="",$E864=""),"",IFERROR(INDEX($J$22:$J$52,MATCH($A864,$I$22:$I$52,1)),""))</f>
        <v/>
      </c>
      <c r="G864" s="52" t="str">
        <f aca="false">IF(AND(ISNUMBER($F864),ISNUMBER($E864)),ROUND($E864*$F864,2),"")</f>
        <v/>
      </c>
    </row>
    <row r="865" customFormat="false" ht="15" hidden="false" customHeight="false" outlineLevel="0" collapsed="false">
      <c r="A865" s="42"/>
      <c r="B865" s="22"/>
      <c r="C865" s="22"/>
      <c r="D865" s="22"/>
      <c r="E865" s="22"/>
      <c r="F865" s="51" t="str">
        <f aca="false">IF(OR($A865="",$E865=""),"",IFERROR(INDEX($J$22:$J$52,MATCH($A865,$I$22:$I$52,1)),""))</f>
        <v/>
      </c>
      <c r="G865" s="52" t="str">
        <f aca="false">IF(AND(ISNUMBER($F865),ISNUMBER($E865)),ROUND($E865*$F865,2),"")</f>
        <v/>
      </c>
    </row>
    <row r="866" customFormat="false" ht="15" hidden="false" customHeight="false" outlineLevel="0" collapsed="false">
      <c r="A866" s="42"/>
      <c r="B866" s="22"/>
      <c r="C866" s="22"/>
      <c r="D866" s="22"/>
      <c r="E866" s="22"/>
      <c r="F866" s="51" t="str">
        <f aca="false">IF(OR($A866="",$E866=""),"",IFERROR(INDEX($J$22:$J$52,MATCH($A866,$I$22:$I$52,1)),""))</f>
        <v/>
      </c>
      <c r="G866" s="52" t="str">
        <f aca="false">IF(AND(ISNUMBER($F866),ISNUMBER($E866)),ROUND($E866*$F866,2),"")</f>
        <v/>
      </c>
    </row>
    <row r="867" customFormat="false" ht="15" hidden="false" customHeight="false" outlineLevel="0" collapsed="false">
      <c r="A867" s="42"/>
      <c r="B867" s="22"/>
      <c r="C867" s="22"/>
      <c r="D867" s="22"/>
      <c r="E867" s="22"/>
      <c r="F867" s="51" t="str">
        <f aca="false">IF(OR($A867="",$E867=""),"",IFERROR(INDEX($J$22:$J$52,MATCH($A867,$I$22:$I$52,1)),""))</f>
        <v/>
      </c>
      <c r="G867" s="52" t="str">
        <f aca="false">IF(AND(ISNUMBER($F867),ISNUMBER($E867)),ROUND($E867*$F867,2),"")</f>
        <v/>
      </c>
    </row>
    <row r="868" customFormat="false" ht="15" hidden="false" customHeight="false" outlineLevel="0" collapsed="false">
      <c r="A868" s="42"/>
      <c r="B868" s="22"/>
      <c r="C868" s="22"/>
      <c r="D868" s="22"/>
      <c r="E868" s="22"/>
      <c r="F868" s="51" t="str">
        <f aca="false">IF(OR($A868="",$E868=""),"",IFERROR(INDEX($J$22:$J$52,MATCH($A868,$I$22:$I$52,1)),""))</f>
        <v/>
      </c>
      <c r="G868" s="52" t="str">
        <f aca="false">IF(AND(ISNUMBER($F868),ISNUMBER($E868)),ROUND($E868*$F868,2),"")</f>
        <v/>
      </c>
    </row>
    <row r="869" customFormat="false" ht="15" hidden="false" customHeight="false" outlineLevel="0" collapsed="false">
      <c r="A869" s="42"/>
      <c r="B869" s="22"/>
      <c r="C869" s="22"/>
      <c r="D869" s="22"/>
      <c r="E869" s="22"/>
      <c r="F869" s="51" t="str">
        <f aca="false">IF(OR($A869="",$E869=""),"",IFERROR(INDEX($J$22:$J$52,MATCH($A869,$I$22:$I$52,1)),""))</f>
        <v/>
      </c>
      <c r="G869" s="52" t="str">
        <f aca="false">IF(AND(ISNUMBER($F869),ISNUMBER($E869)),ROUND($E869*$F869,2),"")</f>
        <v/>
      </c>
    </row>
    <row r="870" customFormat="false" ht="15" hidden="false" customHeight="false" outlineLevel="0" collapsed="false">
      <c r="A870" s="42"/>
      <c r="B870" s="22"/>
      <c r="C870" s="22"/>
      <c r="D870" s="22"/>
      <c r="E870" s="22"/>
      <c r="F870" s="51" t="str">
        <f aca="false">IF(OR($A870="",$E870=""),"",IFERROR(INDEX($J$22:$J$52,MATCH($A870,$I$22:$I$52,1)),""))</f>
        <v/>
      </c>
      <c r="G870" s="52" t="str">
        <f aca="false">IF(AND(ISNUMBER($F870),ISNUMBER($E870)),ROUND($E870*$F870,2),"")</f>
        <v/>
      </c>
    </row>
    <row r="871" customFormat="false" ht="15" hidden="false" customHeight="false" outlineLevel="0" collapsed="false">
      <c r="A871" s="42"/>
      <c r="B871" s="22"/>
      <c r="C871" s="22"/>
      <c r="D871" s="22"/>
      <c r="E871" s="22"/>
      <c r="F871" s="51" t="str">
        <f aca="false">IF(OR($A871="",$E871=""),"",IFERROR(INDEX($J$22:$J$52,MATCH($A871,$I$22:$I$52,1)),""))</f>
        <v/>
      </c>
      <c r="G871" s="52" t="str">
        <f aca="false">IF(AND(ISNUMBER($F871),ISNUMBER($E871)),ROUND($E871*$F871,2),"")</f>
        <v/>
      </c>
    </row>
    <row r="872" customFormat="false" ht="15" hidden="false" customHeight="false" outlineLevel="0" collapsed="false">
      <c r="A872" s="42"/>
      <c r="B872" s="22"/>
      <c r="C872" s="22"/>
      <c r="D872" s="22"/>
      <c r="E872" s="22"/>
      <c r="F872" s="51" t="str">
        <f aca="false">IF(OR($A872="",$E872=""),"",IFERROR(INDEX($J$22:$J$52,MATCH($A872,$I$22:$I$52,1)),""))</f>
        <v/>
      </c>
      <c r="G872" s="52" t="str">
        <f aca="false">IF(AND(ISNUMBER($F872),ISNUMBER($E872)),ROUND($E872*$F872,2),"")</f>
        <v/>
      </c>
    </row>
    <row r="873" customFormat="false" ht="15" hidden="false" customHeight="false" outlineLevel="0" collapsed="false">
      <c r="A873" s="42"/>
      <c r="B873" s="22"/>
      <c r="C873" s="22"/>
      <c r="D873" s="22"/>
      <c r="E873" s="22"/>
      <c r="F873" s="51" t="str">
        <f aca="false">IF(OR($A873="",$E873=""),"",IFERROR(INDEX($J$22:$J$52,MATCH($A873,$I$22:$I$52,1)),""))</f>
        <v/>
      </c>
      <c r="G873" s="52" t="str">
        <f aca="false">IF(AND(ISNUMBER($F873),ISNUMBER($E873)),ROUND($E873*$F873,2),"")</f>
        <v/>
      </c>
    </row>
    <row r="874" customFormat="false" ht="15" hidden="false" customHeight="false" outlineLevel="0" collapsed="false">
      <c r="A874" s="42"/>
      <c r="B874" s="22"/>
      <c r="C874" s="22"/>
      <c r="D874" s="22"/>
      <c r="E874" s="22"/>
      <c r="F874" s="51" t="str">
        <f aca="false">IF(OR($A874="",$E874=""),"",IFERROR(INDEX($J$22:$J$52,MATCH($A874,$I$22:$I$52,1)),""))</f>
        <v/>
      </c>
      <c r="G874" s="52" t="str">
        <f aca="false">IF(AND(ISNUMBER($F874),ISNUMBER($E874)),ROUND($E874*$F874,2),"")</f>
        <v/>
      </c>
    </row>
    <row r="875" customFormat="false" ht="15" hidden="false" customHeight="false" outlineLevel="0" collapsed="false">
      <c r="A875" s="42"/>
      <c r="B875" s="22"/>
      <c r="C875" s="22"/>
      <c r="D875" s="22"/>
      <c r="E875" s="22"/>
      <c r="F875" s="51" t="str">
        <f aca="false">IF(OR($A875="",$E875=""),"",IFERROR(INDEX($J$22:$J$52,MATCH($A875,$I$22:$I$52,1)),""))</f>
        <v/>
      </c>
      <c r="G875" s="52" t="str">
        <f aca="false">IF(AND(ISNUMBER($F875),ISNUMBER($E875)),ROUND($E875*$F875,2),"")</f>
        <v/>
      </c>
    </row>
    <row r="876" customFormat="false" ht="15" hidden="false" customHeight="false" outlineLevel="0" collapsed="false">
      <c r="A876" s="42"/>
      <c r="B876" s="22"/>
      <c r="C876" s="22"/>
      <c r="D876" s="22"/>
      <c r="E876" s="22"/>
      <c r="F876" s="51" t="str">
        <f aca="false">IF(OR($A876="",$E876=""),"",IFERROR(INDEX($J$22:$J$52,MATCH($A876,$I$22:$I$52,1)),""))</f>
        <v/>
      </c>
      <c r="G876" s="52" t="str">
        <f aca="false">IF(AND(ISNUMBER($F876),ISNUMBER($E876)),ROUND($E876*$F876,2),"")</f>
        <v/>
      </c>
    </row>
    <row r="877" customFormat="false" ht="15" hidden="false" customHeight="false" outlineLevel="0" collapsed="false">
      <c r="A877" s="42"/>
      <c r="B877" s="22"/>
      <c r="C877" s="22"/>
      <c r="D877" s="22"/>
      <c r="E877" s="22"/>
      <c r="F877" s="51" t="str">
        <f aca="false">IF(OR($A877="",$E877=""),"",IFERROR(INDEX($J$22:$J$52,MATCH($A877,$I$22:$I$52,1)),""))</f>
        <v/>
      </c>
      <c r="G877" s="52" t="str">
        <f aca="false">IF(AND(ISNUMBER($F877),ISNUMBER($E877)),ROUND($E877*$F877,2),"")</f>
        <v/>
      </c>
    </row>
    <row r="878" customFormat="false" ht="15" hidden="false" customHeight="false" outlineLevel="0" collapsed="false">
      <c r="A878" s="42"/>
      <c r="B878" s="22"/>
      <c r="C878" s="22"/>
      <c r="D878" s="22"/>
      <c r="E878" s="22"/>
      <c r="F878" s="51" t="str">
        <f aca="false">IF(OR($A878="",$E878=""),"",IFERROR(INDEX($J$22:$J$52,MATCH($A878,$I$22:$I$52,1)),""))</f>
        <v/>
      </c>
      <c r="G878" s="52" t="str">
        <f aca="false">IF(AND(ISNUMBER($F878),ISNUMBER($E878)),ROUND($E878*$F878,2),"")</f>
        <v/>
      </c>
    </row>
    <row r="879" customFormat="false" ht="15" hidden="false" customHeight="false" outlineLevel="0" collapsed="false">
      <c r="A879" s="42"/>
      <c r="B879" s="22"/>
      <c r="C879" s="22"/>
      <c r="D879" s="22"/>
      <c r="E879" s="22"/>
      <c r="F879" s="51" t="str">
        <f aca="false">IF(OR($A879="",$E879=""),"",IFERROR(INDEX($J$22:$J$52,MATCH($A879,$I$22:$I$52,1)),""))</f>
        <v/>
      </c>
      <c r="G879" s="52" t="str">
        <f aca="false">IF(AND(ISNUMBER($F879),ISNUMBER($E879)),ROUND($E879*$F879,2),"")</f>
        <v/>
      </c>
    </row>
    <row r="880" customFormat="false" ht="15" hidden="false" customHeight="false" outlineLevel="0" collapsed="false">
      <c r="A880" s="42"/>
      <c r="B880" s="22"/>
      <c r="C880" s="22"/>
      <c r="D880" s="22"/>
      <c r="E880" s="22"/>
      <c r="F880" s="51" t="str">
        <f aca="false">IF(OR($A880="",$E880=""),"",IFERROR(INDEX($J$22:$J$52,MATCH($A880,$I$22:$I$52,1)),""))</f>
        <v/>
      </c>
      <c r="G880" s="52" t="str">
        <f aca="false">IF(AND(ISNUMBER($F880),ISNUMBER($E880)),ROUND($E880*$F880,2),"")</f>
        <v/>
      </c>
    </row>
    <row r="881" customFormat="false" ht="15" hidden="false" customHeight="false" outlineLevel="0" collapsed="false">
      <c r="A881" s="42"/>
      <c r="B881" s="22"/>
      <c r="C881" s="22"/>
      <c r="D881" s="22"/>
      <c r="E881" s="22"/>
      <c r="F881" s="51" t="str">
        <f aca="false">IF(OR($A881="",$E881=""),"",IFERROR(INDEX($J$22:$J$52,MATCH($A881,$I$22:$I$52,1)),""))</f>
        <v/>
      </c>
      <c r="G881" s="52" t="str">
        <f aca="false">IF(AND(ISNUMBER($F881),ISNUMBER($E881)),ROUND($E881*$F881,2),"")</f>
        <v/>
      </c>
    </row>
    <row r="882" customFormat="false" ht="15" hidden="false" customHeight="false" outlineLevel="0" collapsed="false">
      <c r="A882" s="42"/>
      <c r="B882" s="22"/>
      <c r="C882" s="22"/>
      <c r="D882" s="22"/>
      <c r="E882" s="22"/>
      <c r="F882" s="51" t="str">
        <f aca="false">IF(OR($A882="",$E882=""),"",IFERROR(INDEX($J$22:$J$52,MATCH($A882,$I$22:$I$52,1)),""))</f>
        <v/>
      </c>
      <c r="G882" s="52" t="str">
        <f aca="false">IF(AND(ISNUMBER($F882),ISNUMBER($E882)),ROUND($E882*$F882,2),"")</f>
        <v/>
      </c>
    </row>
    <row r="883" customFormat="false" ht="15" hidden="false" customHeight="false" outlineLevel="0" collapsed="false">
      <c r="A883" s="42"/>
      <c r="B883" s="22"/>
      <c r="C883" s="22"/>
      <c r="D883" s="22"/>
      <c r="E883" s="22"/>
      <c r="F883" s="51" t="str">
        <f aca="false">IF(OR($A883="",$E883=""),"",IFERROR(INDEX($J$22:$J$52,MATCH($A883,$I$22:$I$52,1)),""))</f>
        <v/>
      </c>
      <c r="G883" s="52" t="str">
        <f aca="false">IF(AND(ISNUMBER($F883),ISNUMBER($E883)),ROUND($E883*$F883,2),"")</f>
        <v/>
      </c>
    </row>
    <row r="884" customFormat="false" ht="15" hidden="false" customHeight="false" outlineLevel="0" collapsed="false">
      <c r="A884" s="42"/>
      <c r="B884" s="22"/>
      <c r="C884" s="22"/>
      <c r="D884" s="22"/>
      <c r="E884" s="22"/>
      <c r="F884" s="51" t="str">
        <f aca="false">IF(OR($A884="",$E884=""),"",IFERROR(INDEX($J$22:$J$52,MATCH($A884,$I$22:$I$52,1)),""))</f>
        <v/>
      </c>
      <c r="G884" s="52" t="str">
        <f aca="false">IF(AND(ISNUMBER($F884),ISNUMBER($E884)),ROUND($E884*$F884,2),"")</f>
        <v/>
      </c>
    </row>
    <row r="885" customFormat="false" ht="15" hidden="false" customHeight="false" outlineLevel="0" collapsed="false">
      <c r="A885" s="42"/>
      <c r="B885" s="22"/>
      <c r="C885" s="22"/>
      <c r="D885" s="22"/>
      <c r="E885" s="22"/>
      <c r="F885" s="51" t="str">
        <f aca="false">IF(OR($A885="",$E885=""),"",IFERROR(INDEX($J$22:$J$52,MATCH($A885,$I$22:$I$52,1)),""))</f>
        <v/>
      </c>
      <c r="G885" s="52" t="str">
        <f aca="false">IF(AND(ISNUMBER($F885),ISNUMBER($E885)),ROUND($E885*$F885,2),"")</f>
        <v/>
      </c>
    </row>
    <row r="886" customFormat="false" ht="15" hidden="false" customHeight="false" outlineLevel="0" collapsed="false">
      <c r="A886" s="42"/>
      <c r="B886" s="22"/>
      <c r="C886" s="22"/>
      <c r="D886" s="22"/>
      <c r="E886" s="22"/>
      <c r="F886" s="51" t="str">
        <f aca="false">IF(OR($A886="",$E886=""),"",IFERROR(INDEX($J$22:$J$52,MATCH($A886,$I$22:$I$52,1)),""))</f>
        <v/>
      </c>
      <c r="G886" s="52" t="str">
        <f aca="false">IF(AND(ISNUMBER($F886),ISNUMBER($E886)),ROUND($E886*$F886,2),"")</f>
        <v/>
      </c>
    </row>
    <row r="887" customFormat="false" ht="15" hidden="false" customHeight="false" outlineLevel="0" collapsed="false">
      <c r="A887" s="42"/>
      <c r="B887" s="22"/>
      <c r="C887" s="22"/>
      <c r="D887" s="22"/>
      <c r="E887" s="22"/>
      <c r="F887" s="51" t="str">
        <f aca="false">IF(OR($A887="",$E887=""),"",IFERROR(INDEX($J$22:$J$52,MATCH($A887,$I$22:$I$52,1)),""))</f>
        <v/>
      </c>
      <c r="G887" s="52" t="str">
        <f aca="false">IF(AND(ISNUMBER($F887),ISNUMBER($E887)),ROUND($E887*$F887,2),"")</f>
        <v/>
      </c>
    </row>
    <row r="888" customFormat="false" ht="15" hidden="false" customHeight="false" outlineLevel="0" collapsed="false">
      <c r="A888" s="42"/>
      <c r="B888" s="22"/>
      <c r="C888" s="22"/>
      <c r="D888" s="22"/>
      <c r="E888" s="22"/>
      <c r="F888" s="51" t="str">
        <f aca="false">IF(OR($A888="",$E888=""),"",IFERROR(INDEX($J$22:$J$52,MATCH($A888,$I$22:$I$52,1)),""))</f>
        <v/>
      </c>
      <c r="G888" s="52" t="str">
        <f aca="false">IF(AND(ISNUMBER($F888),ISNUMBER($E888)),ROUND($E888*$F888,2),"")</f>
        <v/>
      </c>
    </row>
    <row r="889" customFormat="false" ht="15" hidden="false" customHeight="false" outlineLevel="0" collapsed="false">
      <c r="A889" s="42"/>
      <c r="B889" s="22"/>
      <c r="C889" s="22"/>
      <c r="D889" s="22"/>
      <c r="E889" s="22"/>
      <c r="F889" s="51" t="str">
        <f aca="false">IF(OR($A889="",$E889=""),"",IFERROR(INDEX($J$22:$J$52,MATCH($A889,$I$22:$I$52,1)),""))</f>
        <v/>
      </c>
      <c r="G889" s="52" t="str">
        <f aca="false">IF(AND(ISNUMBER($F889),ISNUMBER($E889)),ROUND($E889*$F889,2),"")</f>
        <v/>
      </c>
    </row>
    <row r="890" customFormat="false" ht="15" hidden="false" customHeight="false" outlineLevel="0" collapsed="false">
      <c r="A890" s="42"/>
      <c r="B890" s="22"/>
      <c r="C890" s="22"/>
      <c r="D890" s="22"/>
      <c r="E890" s="22"/>
      <c r="F890" s="51" t="str">
        <f aca="false">IF(OR($A890="",$E890=""),"",IFERROR(INDEX($J$22:$J$52,MATCH($A890,$I$22:$I$52,1)),""))</f>
        <v/>
      </c>
      <c r="G890" s="52" t="str">
        <f aca="false">IF(AND(ISNUMBER($F890),ISNUMBER($E890)),ROUND($E890*$F890,2),"")</f>
        <v/>
      </c>
    </row>
    <row r="891" customFormat="false" ht="15" hidden="false" customHeight="false" outlineLevel="0" collapsed="false">
      <c r="A891" s="42"/>
      <c r="B891" s="22"/>
      <c r="C891" s="22"/>
      <c r="D891" s="22"/>
      <c r="E891" s="22"/>
      <c r="F891" s="51" t="str">
        <f aca="false">IF(OR($A891="",$E891=""),"",IFERROR(INDEX($J$22:$J$52,MATCH($A891,$I$22:$I$52,1)),""))</f>
        <v/>
      </c>
      <c r="G891" s="52" t="str">
        <f aca="false">IF(AND(ISNUMBER($F891),ISNUMBER($E891)),ROUND($E891*$F891,2),"")</f>
        <v/>
      </c>
    </row>
    <row r="892" customFormat="false" ht="15" hidden="false" customHeight="false" outlineLevel="0" collapsed="false">
      <c r="A892" s="42"/>
      <c r="B892" s="22"/>
      <c r="C892" s="22"/>
      <c r="D892" s="22"/>
      <c r="E892" s="22"/>
      <c r="F892" s="51" t="str">
        <f aca="false">IF(OR($A892="",$E892=""),"",IFERROR(INDEX($J$22:$J$52,MATCH($A892,$I$22:$I$52,1)),""))</f>
        <v/>
      </c>
      <c r="G892" s="52" t="str">
        <f aca="false">IF(AND(ISNUMBER($F892),ISNUMBER($E892)),ROUND($E892*$F892,2),"")</f>
        <v/>
      </c>
    </row>
    <row r="893" customFormat="false" ht="15" hidden="false" customHeight="false" outlineLevel="0" collapsed="false">
      <c r="A893" s="42"/>
      <c r="B893" s="22"/>
      <c r="C893" s="22"/>
      <c r="D893" s="22"/>
      <c r="E893" s="22"/>
      <c r="F893" s="51" t="str">
        <f aca="false">IF(OR($A893="",$E893=""),"",IFERROR(INDEX($J$22:$J$52,MATCH($A893,$I$22:$I$52,1)),""))</f>
        <v/>
      </c>
      <c r="G893" s="52" t="str">
        <f aca="false">IF(AND(ISNUMBER($F893),ISNUMBER($E893)),ROUND($E893*$F893,2),"")</f>
        <v/>
      </c>
    </row>
    <row r="894" customFormat="false" ht="15" hidden="false" customHeight="false" outlineLevel="0" collapsed="false">
      <c r="A894" s="42"/>
      <c r="B894" s="22"/>
      <c r="C894" s="22"/>
      <c r="D894" s="22"/>
      <c r="E894" s="22"/>
      <c r="F894" s="51" t="str">
        <f aca="false">IF(OR($A894="",$E894=""),"",IFERROR(INDEX($J$22:$J$52,MATCH($A894,$I$22:$I$52,1)),""))</f>
        <v/>
      </c>
      <c r="G894" s="52" t="str">
        <f aca="false">IF(AND(ISNUMBER($F894),ISNUMBER($E894)),ROUND($E894*$F894,2),"")</f>
        <v/>
      </c>
    </row>
    <row r="895" customFormat="false" ht="15" hidden="false" customHeight="false" outlineLevel="0" collapsed="false">
      <c r="A895" s="42"/>
      <c r="B895" s="22"/>
      <c r="C895" s="22"/>
      <c r="D895" s="22"/>
      <c r="E895" s="22"/>
      <c r="F895" s="51" t="str">
        <f aca="false">IF(OR($A895="",$E895=""),"",IFERROR(INDEX($J$22:$J$52,MATCH($A895,$I$22:$I$52,1)),""))</f>
        <v/>
      </c>
      <c r="G895" s="52" t="str">
        <f aca="false">IF(AND(ISNUMBER($F895),ISNUMBER($E895)),ROUND($E895*$F895,2),"")</f>
        <v/>
      </c>
    </row>
    <row r="896" customFormat="false" ht="15" hidden="false" customHeight="false" outlineLevel="0" collapsed="false">
      <c r="A896" s="42"/>
      <c r="B896" s="22"/>
      <c r="C896" s="22"/>
      <c r="D896" s="22"/>
      <c r="E896" s="22"/>
      <c r="F896" s="51" t="str">
        <f aca="false">IF(OR($A896="",$E896=""),"",IFERROR(INDEX($J$22:$J$52,MATCH($A896,$I$22:$I$52,1)),""))</f>
        <v/>
      </c>
      <c r="G896" s="52" t="str">
        <f aca="false">IF(AND(ISNUMBER($F896),ISNUMBER($E896)),ROUND($E896*$F896,2),"")</f>
        <v/>
      </c>
    </row>
    <row r="897" customFormat="false" ht="15" hidden="false" customHeight="false" outlineLevel="0" collapsed="false">
      <c r="A897" s="42"/>
      <c r="B897" s="22"/>
      <c r="C897" s="22"/>
      <c r="D897" s="22"/>
      <c r="E897" s="22"/>
      <c r="F897" s="51" t="str">
        <f aca="false">IF(OR($A897="",$E897=""),"",IFERROR(INDEX($J$22:$J$52,MATCH($A897,$I$22:$I$52,1)),""))</f>
        <v/>
      </c>
      <c r="G897" s="52" t="str">
        <f aca="false">IF(AND(ISNUMBER($F897),ISNUMBER($E897)),ROUND($E897*$F897,2),"")</f>
        <v/>
      </c>
    </row>
    <row r="898" customFormat="false" ht="15" hidden="false" customHeight="false" outlineLevel="0" collapsed="false">
      <c r="A898" s="42"/>
      <c r="B898" s="22"/>
      <c r="C898" s="22"/>
      <c r="D898" s="22"/>
      <c r="E898" s="22"/>
      <c r="F898" s="51" t="str">
        <f aca="false">IF(OR($A898="",$E898=""),"",IFERROR(INDEX($J$22:$J$52,MATCH($A898,$I$22:$I$52,1)),""))</f>
        <v/>
      </c>
      <c r="G898" s="52" t="str">
        <f aca="false">IF(AND(ISNUMBER($F898),ISNUMBER($E898)),ROUND($E898*$F898,2),"")</f>
        <v/>
      </c>
    </row>
    <row r="899" customFormat="false" ht="15" hidden="false" customHeight="false" outlineLevel="0" collapsed="false">
      <c r="A899" s="42"/>
      <c r="B899" s="22"/>
      <c r="C899" s="22"/>
      <c r="D899" s="22"/>
      <c r="E899" s="22"/>
      <c r="F899" s="51" t="str">
        <f aca="false">IF(OR($A899="",$E899=""),"",IFERROR(INDEX($J$22:$J$52,MATCH($A899,$I$22:$I$52,1)),""))</f>
        <v/>
      </c>
      <c r="G899" s="52" t="str">
        <f aca="false">IF(AND(ISNUMBER($F899),ISNUMBER($E899)),ROUND($E899*$F899,2),"")</f>
        <v/>
      </c>
    </row>
    <row r="900" customFormat="false" ht="15" hidden="false" customHeight="false" outlineLevel="0" collapsed="false">
      <c r="A900" s="42"/>
      <c r="B900" s="22"/>
      <c r="C900" s="22"/>
      <c r="D900" s="22"/>
      <c r="E900" s="22"/>
      <c r="F900" s="51" t="str">
        <f aca="false">IF(OR($A900="",$E900=""),"",IFERROR(INDEX($J$22:$J$52,MATCH($A900,$I$22:$I$52,1)),""))</f>
        <v/>
      </c>
      <c r="G900" s="52" t="str">
        <f aca="false">IF(AND(ISNUMBER($F900),ISNUMBER($E900)),ROUND($E900*$F900,2),"")</f>
        <v/>
      </c>
    </row>
    <row r="901" customFormat="false" ht="15" hidden="false" customHeight="false" outlineLevel="0" collapsed="false">
      <c r="A901" s="42"/>
      <c r="B901" s="22"/>
      <c r="C901" s="22"/>
      <c r="D901" s="22"/>
      <c r="E901" s="22"/>
      <c r="F901" s="51" t="str">
        <f aca="false">IF(OR($A901="",$E901=""),"",IFERROR(INDEX($J$22:$J$52,MATCH($A901,$I$22:$I$52,1)),""))</f>
        <v/>
      </c>
      <c r="G901" s="52" t="str">
        <f aca="false">IF(AND(ISNUMBER($F901),ISNUMBER($E901)),ROUND($E901*$F901,2),"")</f>
        <v/>
      </c>
    </row>
    <row r="902" customFormat="false" ht="15" hidden="false" customHeight="false" outlineLevel="0" collapsed="false">
      <c r="A902" s="42"/>
      <c r="B902" s="22"/>
      <c r="C902" s="22"/>
      <c r="D902" s="22"/>
      <c r="E902" s="22"/>
      <c r="F902" s="51" t="str">
        <f aca="false">IF(OR($A902="",$E902=""),"",IFERROR(INDEX($J$22:$J$52,MATCH($A902,$I$22:$I$52,1)),""))</f>
        <v/>
      </c>
      <c r="G902" s="52" t="str">
        <f aca="false">IF(AND(ISNUMBER($F902),ISNUMBER($E902)),ROUND($E902*$F902,2),"")</f>
        <v/>
      </c>
    </row>
    <row r="903" customFormat="false" ht="15" hidden="false" customHeight="false" outlineLevel="0" collapsed="false">
      <c r="A903" s="42"/>
      <c r="B903" s="22"/>
      <c r="C903" s="22"/>
      <c r="D903" s="22"/>
      <c r="E903" s="22"/>
      <c r="F903" s="51" t="str">
        <f aca="false">IF(OR($A903="",$E903=""),"",IFERROR(INDEX($J$22:$J$52,MATCH($A903,$I$22:$I$52,1)),""))</f>
        <v/>
      </c>
      <c r="G903" s="52" t="str">
        <f aca="false">IF(AND(ISNUMBER($F903),ISNUMBER($E903)),ROUND($E903*$F903,2),"")</f>
        <v/>
      </c>
    </row>
    <row r="904" customFormat="false" ht="15" hidden="false" customHeight="false" outlineLevel="0" collapsed="false">
      <c r="A904" s="42"/>
      <c r="B904" s="22"/>
      <c r="C904" s="22"/>
      <c r="D904" s="22"/>
      <c r="E904" s="22"/>
      <c r="F904" s="51" t="str">
        <f aca="false">IF(OR($A904="",$E904=""),"",IFERROR(INDEX($J$22:$J$52,MATCH($A904,$I$22:$I$52,1)),""))</f>
        <v/>
      </c>
      <c r="G904" s="52" t="str">
        <f aca="false">IF(AND(ISNUMBER($F904),ISNUMBER($E904)),ROUND($E904*$F904,2),"")</f>
        <v/>
      </c>
    </row>
    <row r="905" customFormat="false" ht="15" hidden="false" customHeight="false" outlineLevel="0" collapsed="false">
      <c r="A905" s="42"/>
      <c r="B905" s="22"/>
      <c r="C905" s="22"/>
      <c r="D905" s="22"/>
      <c r="E905" s="22"/>
      <c r="F905" s="51" t="str">
        <f aca="false">IF(OR($A905="",$E905=""),"",IFERROR(INDEX($J$22:$J$52,MATCH($A905,$I$22:$I$52,1)),""))</f>
        <v/>
      </c>
      <c r="G905" s="52" t="str">
        <f aca="false">IF(AND(ISNUMBER($F905),ISNUMBER($E905)),ROUND($E905*$F905,2),"")</f>
        <v/>
      </c>
    </row>
    <row r="906" customFormat="false" ht="15" hidden="false" customHeight="false" outlineLevel="0" collapsed="false">
      <c r="A906" s="42"/>
      <c r="B906" s="22"/>
      <c r="C906" s="22"/>
      <c r="D906" s="22"/>
      <c r="E906" s="22"/>
      <c r="F906" s="51" t="str">
        <f aca="false">IF(OR($A906="",$E906=""),"",IFERROR(INDEX($J$22:$J$52,MATCH($A906,$I$22:$I$52,1)),""))</f>
        <v/>
      </c>
      <c r="G906" s="52" t="str">
        <f aca="false">IF(AND(ISNUMBER($F906),ISNUMBER($E906)),ROUND($E906*$F906,2),"")</f>
        <v/>
      </c>
    </row>
    <row r="907" customFormat="false" ht="15" hidden="false" customHeight="false" outlineLevel="0" collapsed="false">
      <c r="A907" s="42"/>
      <c r="B907" s="22"/>
      <c r="C907" s="22"/>
      <c r="D907" s="22"/>
      <c r="E907" s="22"/>
      <c r="F907" s="51" t="str">
        <f aca="false">IF(OR($A907="",$E907=""),"",IFERROR(INDEX($J$22:$J$52,MATCH($A907,$I$22:$I$52,1)),""))</f>
        <v/>
      </c>
      <c r="G907" s="52" t="str">
        <f aca="false">IF(AND(ISNUMBER($F907),ISNUMBER($E907)),ROUND($E907*$F907,2),"")</f>
        <v/>
      </c>
    </row>
    <row r="908" customFormat="false" ht="15" hidden="false" customHeight="false" outlineLevel="0" collapsed="false">
      <c r="A908" s="42"/>
      <c r="B908" s="22"/>
      <c r="C908" s="22"/>
      <c r="D908" s="22"/>
      <c r="E908" s="22"/>
      <c r="F908" s="51" t="str">
        <f aca="false">IF(OR($A908="",$E908=""),"",IFERROR(INDEX($J$22:$J$52,MATCH($A908,$I$22:$I$52,1)),""))</f>
        <v/>
      </c>
      <c r="G908" s="52" t="str">
        <f aca="false">IF(AND(ISNUMBER($F908),ISNUMBER($E908)),ROUND($E908*$F908,2),"")</f>
        <v/>
      </c>
    </row>
    <row r="909" customFormat="false" ht="15" hidden="false" customHeight="false" outlineLevel="0" collapsed="false">
      <c r="A909" s="42"/>
      <c r="B909" s="22"/>
      <c r="C909" s="22"/>
      <c r="D909" s="22"/>
      <c r="E909" s="22"/>
      <c r="F909" s="51" t="str">
        <f aca="false">IF(OR($A909="",$E909=""),"",IFERROR(INDEX($J$22:$J$52,MATCH($A909,$I$22:$I$52,1)),""))</f>
        <v/>
      </c>
      <c r="G909" s="52" t="str">
        <f aca="false">IF(AND(ISNUMBER($F909),ISNUMBER($E909)),ROUND($E909*$F909,2),"")</f>
        <v/>
      </c>
    </row>
    <row r="910" customFormat="false" ht="15" hidden="false" customHeight="false" outlineLevel="0" collapsed="false">
      <c r="A910" s="42"/>
      <c r="B910" s="22"/>
      <c r="C910" s="22"/>
      <c r="D910" s="22"/>
      <c r="E910" s="22"/>
      <c r="F910" s="51" t="str">
        <f aca="false">IF(OR($A910="",$E910=""),"",IFERROR(INDEX($J$22:$J$52,MATCH($A910,$I$22:$I$52,1)),""))</f>
        <v/>
      </c>
      <c r="G910" s="52" t="str">
        <f aca="false">IF(AND(ISNUMBER($F910),ISNUMBER($E910)),ROUND($E910*$F910,2),"")</f>
        <v/>
      </c>
    </row>
    <row r="911" customFormat="false" ht="15" hidden="false" customHeight="false" outlineLevel="0" collapsed="false">
      <c r="A911" s="42"/>
      <c r="B911" s="22"/>
      <c r="C911" s="22"/>
      <c r="D911" s="22"/>
      <c r="E911" s="22"/>
      <c r="F911" s="51" t="str">
        <f aca="false">IF(OR($A911="",$E911=""),"",IFERROR(INDEX($J$22:$J$52,MATCH($A911,$I$22:$I$52,1)),""))</f>
        <v/>
      </c>
      <c r="G911" s="52" t="str">
        <f aca="false">IF(AND(ISNUMBER($F911),ISNUMBER($E911)),ROUND($E911*$F911,2),"")</f>
        <v/>
      </c>
    </row>
    <row r="912" customFormat="false" ht="15" hidden="false" customHeight="false" outlineLevel="0" collapsed="false">
      <c r="A912" s="42"/>
      <c r="B912" s="22"/>
      <c r="C912" s="22"/>
      <c r="D912" s="22"/>
      <c r="E912" s="22"/>
      <c r="F912" s="51" t="str">
        <f aca="false">IF(OR($A912="",$E912=""),"",IFERROR(INDEX($J$22:$J$52,MATCH($A912,$I$22:$I$52,1)),""))</f>
        <v/>
      </c>
      <c r="G912" s="52" t="str">
        <f aca="false">IF(AND(ISNUMBER($F912),ISNUMBER($E912)),ROUND($E912*$F912,2),"")</f>
        <v/>
      </c>
    </row>
    <row r="913" customFormat="false" ht="15" hidden="false" customHeight="false" outlineLevel="0" collapsed="false">
      <c r="A913" s="42"/>
      <c r="B913" s="22"/>
      <c r="C913" s="22"/>
      <c r="D913" s="22"/>
      <c r="E913" s="22"/>
      <c r="F913" s="51" t="str">
        <f aca="false">IF(OR($A913="",$E913=""),"",IFERROR(INDEX($J$22:$J$52,MATCH($A913,$I$22:$I$52,1)),""))</f>
        <v/>
      </c>
      <c r="G913" s="52" t="str">
        <f aca="false">IF(AND(ISNUMBER($F913),ISNUMBER($E913)),ROUND($E913*$F913,2),"")</f>
        <v/>
      </c>
    </row>
    <row r="914" customFormat="false" ht="15" hidden="false" customHeight="false" outlineLevel="0" collapsed="false">
      <c r="A914" s="42"/>
      <c r="B914" s="22"/>
      <c r="C914" s="22"/>
      <c r="D914" s="22"/>
      <c r="E914" s="22"/>
      <c r="F914" s="51" t="str">
        <f aca="false">IF(OR($A914="",$E914=""),"",IFERROR(INDEX($J$22:$J$52,MATCH($A914,$I$22:$I$52,1)),""))</f>
        <v/>
      </c>
      <c r="G914" s="52" t="str">
        <f aca="false">IF(AND(ISNUMBER($F914),ISNUMBER($E914)),ROUND($E914*$F914,2),"")</f>
        <v/>
      </c>
    </row>
    <row r="915" customFormat="false" ht="15" hidden="false" customHeight="false" outlineLevel="0" collapsed="false">
      <c r="A915" s="42"/>
      <c r="B915" s="22"/>
      <c r="C915" s="22"/>
      <c r="D915" s="22"/>
      <c r="E915" s="22"/>
      <c r="F915" s="51" t="str">
        <f aca="false">IF(OR($A915="",$E915=""),"",IFERROR(INDEX($J$22:$J$52,MATCH($A915,$I$22:$I$52,1)),""))</f>
        <v/>
      </c>
      <c r="G915" s="52" t="str">
        <f aca="false">IF(AND(ISNUMBER($F915),ISNUMBER($E915)),ROUND($E915*$F915,2),"")</f>
        <v/>
      </c>
    </row>
    <row r="916" customFormat="false" ht="15" hidden="false" customHeight="false" outlineLevel="0" collapsed="false">
      <c r="A916" s="42"/>
      <c r="B916" s="22"/>
      <c r="C916" s="22"/>
      <c r="D916" s="22"/>
      <c r="E916" s="22"/>
      <c r="F916" s="51" t="str">
        <f aca="false">IF(OR($A916="",$E916=""),"",IFERROR(INDEX($J$22:$J$52,MATCH($A916,$I$22:$I$52,1)),""))</f>
        <v/>
      </c>
      <c r="G916" s="52" t="str">
        <f aca="false">IF(AND(ISNUMBER($F916),ISNUMBER($E916)),ROUND($E916*$F916,2),"")</f>
        <v/>
      </c>
    </row>
    <row r="917" customFormat="false" ht="15" hidden="false" customHeight="false" outlineLevel="0" collapsed="false">
      <c r="A917" s="42"/>
      <c r="B917" s="22"/>
      <c r="C917" s="22"/>
      <c r="D917" s="22"/>
      <c r="E917" s="22"/>
      <c r="F917" s="51" t="str">
        <f aca="false">IF(OR($A917="",$E917=""),"",IFERROR(INDEX($J$22:$J$52,MATCH($A917,$I$22:$I$52,1)),""))</f>
        <v/>
      </c>
      <c r="G917" s="52" t="str">
        <f aca="false">IF(AND(ISNUMBER($F917),ISNUMBER($E917)),ROUND($E917*$F917,2),"")</f>
        <v/>
      </c>
    </row>
    <row r="918" customFormat="false" ht="15" hidden="false" customHeight="false" outlineLevel="0" collapsed="false">
      <c r="A918" s="42"/>
      <c r="B918" s="22"/>
      <c r="C918" s="22"/>
      <c r="D918" s="22"/>
      <c r="E918" s="22"/>
      <c r="F918" s="51" t="str">
        <f aca="false">IF(OR($A918="",$E918=""),"",IFERROR(INDEX($J$22:$J$52,MATCH($A918,$I$22:$I$52,1)),""))</f>
        <v/>
      </c>
      <c r="G918" s="52" t="str">
        <f aca="false">IF(AND(ISNUMBER($F918),ISNUMBER($E918)),ROUND($E918*$F918,2),"")</f>
        <v/>
      </c>
    </row>
    <row r="919" customFormat="false" ht="15" hidden="false" customHeight="false" outlineLevel="0" collapsed="false">
      <c r="A919" s="42"/>
      <c r="B919" s="22"/>
      <c r="C919" s="22"/>
      <c r="D919" s="22"/>
      <c r="E919" s="22"/>
      <c r="F919" s="51" t="str">
        <f aca="false">IF(OR($A919="",$E919=""),"",IFERROR(INDEX($J$22:$J$52,MATCH($A919,$I$22:$I$52,1)),""))</f>
        <v/>
      </c>
      <c r="G919" s="52" t="str">
        <f aca="false">IF(AND(ISNUMBER($F919),ISNUMBER($E919)),ROUND($E919*$F919,2),"")</f>
        <v/>
      </c>
    </row>
    <row r="920" customFormat="false" ht="15" hidden="false" customHeight="false" outlineLevel="0" collapsed="false">
      <c r="A920" s="42"/>
      <c r="B920" s="22"/>
      <c r="C920" s="22"/>
      <c r="D920" s="22"/>
      <c r="E920" s="22"/>
      <c r="F920" s="51" t="str">
        <f aca="false">IF(OR($A920="",$E920=""),"",IFERROR(INDEX($J$22:$J$52,MATCH($A920,$I$22:$I$52,1)),""))</f>
        <v/>
      </c>
      <c r="G920" s="52" t="str">
        <f aca="false">IF(AND(ISNUMBER($F920),ISNUMBER($E920)),ROUND($E920*$F920,2),"")</f>
        <v/>
      </c>
    </row>
    <row r="921" customFormat="false" ht="15" hidden="false" customHeight="false" outlineLevel="0" collapsed="false">
      <c r="A921" s="42"/>
      <c r="B921" s="22"/>
      <c r="C921" s="22"/>
      <c r="D921" s="22"/>
      <c r="E921" s="22"/>
      <c r="F921" s="51" t="str">
        <f aca="false">IF(OR($A921="",$E921=""),"",IFERROR(INDEX($J$22:$J$52,MATCH($A921,$I$22:$I$52,1)),""))</f>
        <v/>
      </c>
      <c r="G921" s="52" t="str">
        <f aca="false">IF(AND(ISNUMBER($F921),ISNUMBER($E921)),ROUND($E921*$F921,2),"")</f>
        <v/>
      </c>
    </row>
    <row r="922" customFormat="false" ht="15" hidden="false" customHeight="false" outlineLevel="0" collapsed="false">
      <c r="A922" s="42"/>
      <c r="B922" s="22"/>
      <c r="C922" s="22"/>
      <c r="D922" s="22"/>
      <c r="E922" s="22"/>
      <c r="F922" s="51" t="str">
        <f aca="false">IF(OR($A922="",$E922=""),"",IFERROR(INDEX($J$22:$J$52,MATCH($A922,$I$22:$I$52,1)),""))</f>
        <v/>
      </c>
      <c r="G922" s="52" t="str">
        <f aca="false">IF(AND(ISNUMBER($F922),ISNUMBER($E922)),ROUND($E922*$F922,2),"")</f>
        <v/>
      </c>
    </row>
    <row r="923" customFormat="false" ht="15" hidden="false" customHeight="false" outlineLevel="0" collapsed="false">
      <c r="A923" s="42"/>
      <c r="B923" s="22"/>
      <c r="C923" s="22"/>
      <c r="D923" s="22"/>
      <c r="E923" s="22"/>
      <c r="F923" s="51" t="str">
        <f aca="false">IF(OR($A923="",$E923=""),"",IFERROR(INDEX($J$22:$J$52,MATCH($A923,$I$22:$I$52,1)),""))</f>
        <v/>
      </c>
      <c r="G923" s="52" t="str">
        <f aca="false">IF(AND(ISNUMBER($F923),ISNUMBER($E923)),ROUND($E923*$F923,2),"")</f>
        <v/>
      </c>
    </row>
    <row r="924" customFormat="false" ht="15" hidden="false" customHeight="false" outlineLevel="0" collapsed="false">
      <c r="A924" s="42"/>
      <c r="B924" s="22"/>
      <c r="C924" s="22"/>
      <c r="D924" s="22"/>
      <c r="E924" s="22"/>
      <c r="F924" s="51" t="str">
        <f aca="false">IF(OR($A924="",$E924=""),"",IFERROR(INDEX($J$22:$J$52,MATCH($A924,$I$22:$I$52,1)),""))</f>
        <v/>
      </c>
      <c r="G924" s="52" t="str">
        <f aca="false">IF(AND(ISNUMBER($F924),ISNUMBER($E924)),ROUND($E924*$F924,2),"")</f>
        <v/>
      </c>
    </row>
    <row r="925" customFormat="false" ht="15" hidden="false" customHeight="false" outlineLevel="0" collapsed="false">
      <c r="A925" s="42"/>
      <c r="B925" s="22"/>
      <c r="C925" s="22"/>
      <c r="D925" s="22"/>
      <c r="E925" s="22"/>
      <c r="F925" s="51" t="str">
        <f aca="false">IF(OR($A925="",$E925=""),"",IFERROR(INDEX($J$22:$J$52,MATCH($A925,$I$22:$I$52,1)),""))</f>
        <v/>
      </c>
      <c r="G925" s="52" t="str">
        <f aca="false">IF(AND(ISNUMBER($F925),ISNUMBER($E925)),ROUND($E925*$F925,2),"")</f>
        <v/>
      </c>
    </row>
    <row r="926" customFormat="false" ht="15" hidden="false" customHeight="false" outlineLevel="0" collapsed="false">
      <c r="A926" s="42"/>
      <c r="B926" s="22"/>
      <c r="C926" s="22"/>
      <c r="D926" s="22"/>
      <c r="E926" s="22"/>
      <c r="F926" s="51" t="str">
        <f aca="false">IF(OR($A926="",$E926=""),"",IFERROR(INDEX($J$22:$J$52,MATCH($A926,$I$22:$I$52,1)),""))</f>
        <v/>
      </c>
      <c r="G926" s="52" t="str">
        <f aca="false">IF(AND(ISNUMBER($F926),ISNUMBER($E926)),ROUND($E926*$F926,2),"")</f>
        <v/>
      </c>
    </row>
    <row r="927" customFormat="false" ht="15" hidden="false" customHeight="false" outlineLevel="0" collapsed="false">
      <c r="A927" s="42"/>
      <c r="B927" s="22"/>
      <c r="C927" s="22"/>
      <c r="D927" s="22"/>
      <c r="E927" s="22"/>
      <c r="F927" s="51" t="str">
        <f aca="false">IF(OR($A927="",$E927=""),"",IFERROR(INDEX($J$22:$J$52,MATCH($A927,$I$22:$I$52,1)),""))</f>
        <v/>
      </c>
      <c r="G927" s="52" t="str">
        <f aca="false">IF(AND(ISNUMBER($F927),ISNUMBER($E927)),ROUND($E927*$F927,2),"")</f>
        <v/>
      </c>
    </row>
    <row r="928" customFormat="false" ht="15" hidden="false" customHeight="false" outlineLevel="0" collapsed="false">
      <c r="A928" s="42"/>
      <c r="B928" s="22"/>
      <c r="C928" s="22"/>
      <c r="D928" s="22"/>
      <c r="E928" s="22"/>
      <c r="F928" s="51" t="str">
        <f aca="false">IF(OR($A928="",$E928=""),"",IFERROR(INDEX($J$22:$J$52,MATCH($A928,$I$22:$I$52,1)),""))</f>
        <v/>
      </c>
      <c r="G928" s="52" t="str">
        <f aca="false">IF(AND(ISNUMBER($F928),ISNUMBER($E928)),ROUND($E928*$F928,2),"")</f>
        <v/>
      </c>
    </row>
    <row r="929" customFormat="false" ht="15" hidden="false" customHeight="false" outlineLevel="0" collapsed="false">
      <c r="A929" s="42"/>
      <c r="B929" s="22"/>
      <c r="C929" s="22"/>
      <c r="D929" s="22"/>
      <c r="E929" s="22"/>
      <c r="F929" s="51" t="str">
        <f aca="false">IF(OR($A929="",$E929=""),"",IFERROR(INDEX($J$22:$J$52,MATCH($A929,$I$22:$I$52,1)),""))</f>
        <v/>
      </c>
      <c r="G929" s="52" t="str">
        <f aca="false">IF(AND(ISNUMBER($F929),ISNUMBER($E929)),ROUND($E929*$F929,2),"")</f>
        <v/>
      </c>
    </row>
    <row r="930" customFormat="false" ht="15" hidden="false" customHeight="false" outlineLevel="0" collapsed="false">
      <c r="A930" s="42"/>
      <c r="B930" s="22"/>
      <c r="C930" s="22"/>
      <c r="D930" s="22"/>
      <c r="E930" s="22"/>
      <c r="F930" s="51" t="str">
        <f aca="false">IF(OR($A930="",$E930=""),"",IFERROR(INDEX($J$22:$J$52,MATCH($A930,$I$22:$I$52,1)),""))</f>
        <v/>
      </c>
      <c r="G930" s="52" t="str">
        <f aca="false">IF(AND(ISNUMBER($F930),ISNUMBER($E930)),ROUND($E930*$F930,2),"")</f>
        <v/>
      </c>
    </row>
    <row r="931" customFormat="false" ht="15" hidden="false" customHeight="false" outlineLevel="0" collapsed="false">
      <c r="A931" s="42"/>
      <c r="B931" s="22"/>
      <c r="C931" s="22"/>
      <c r="D931" s="22"/>
      <c r="E931" s="22"/>
      <c r="F931" s="51" t="str">
        <f aca="false">IF(OR($A931="",$E931=""),"",IFERROR(INDEX($J$22:$J$52,MATCH($A931,$I$22:$I$52,1)),""))</f>
        <v/>
      </c>
      <c r="G931" s="52" t="str">
        <f aca="false">IF(AND(ISNUMBER($F931),ISNUMBER($E931)),ROUND($E931*$F931,2),"")</f>
        <v/>
      </c>
    </row>
    <row r="932" customFormat="false" ht="15" hidden="false" customHeight="false" outlineLevel="0" collapsed="false">
      <c r="A932" s="42"/>
      <c r="B932" s="22"/>
      <c r="C932" s="22"/>
      <c r="D932" s="22"/>
      <c r="E932" s="22"/>
      <c r="F932" s="51" t="str">
        <f aca="false">IF(OR($A932="",$E932=""),"",IFERROR(INDEX($J$22:$J$52,MATCH($A932,$I$22:$I$52,1)),""))</f>
        <v/>
      </c>
      <c r="G932" s="52" t="str">
        <f aca="false">IF(AND(ISNUMBER($F932),ISNUMBER($E932)),ROUND($E932*$F932,2),"")</f>
        <v/>
      </c>
    </row>
    <row r="933" customFormat="false" ht="15" hidden="false" customHeight="false" outlineLevel="0" collapsed="false">
      <c r="A933" s="42"/>
      <c r="B933" s="22"/>
      <c r="C933" s="22"/>
      <c r="D933" s="22"/>
      <c r="E933" s="22"/>
      <c r="F933" s="51" t="str">
        <f aca="false">IF(OR($A933="",$E933=""),"",IFERROR(INDEX($J$22:$J$52,MATCH($A933,$I$22:$I$52,1)),""))</f>
        <v/>
      </c>
      <c r="G933" s="52" t="str">
        <f aca="false">IF(AND(ISNUMBER($F933),ISNUMBER($E933)),ROUND($E933*$F933,2),"")</f>
        <v/>
      </c>
    </row>
    <row r="934" customFormat="false" ht="15" hidden="false" customHeight="false" outlineLevel="0" collapsed="false">
      <c r="A934" s="42"/>
      <c r="B934" s="22"/>
      <c r="C934" s="22"/>
      <c r="D934" s="22"/>
      <c r="E934" s="22"/>
      <c r="F934" s="51" t="str">
        <f aca="false">IF(OR($A934="",$E934=""),"",IFERROR(INDEX($J$22:$J$52,MATCH($A934,$I$22:$I$52,1)),""))</f>
        <v/>
      </c>
      <c r="G934" s="52" t="str">
        <f aca="false">IF(AND(ISNUMBER($F934),ISNUMBER($E934)),ROUND($E934*$F934,2),"")</f>
        <v/>
      </c>
    </row>
    <row r="935" customFormat="false" ht="15" hidden="false" customHeight="false" outlineLevel="0" collapsed="false">
      <c r="A935" s="42"/>
      <c r="B935" s="22"/>
      <c r="C935" s="22"/>
      <c r="D935" s="22"/>
      <c r="E935" s="22"/>
      <c r="F935" s="51" t="str">
        <f aca="false">IF(OR($A935="",$E935=""),"",IFERROR(INDEX($J$22:$J$52,MATCH($A935,$I$22:$I$52,1)),""))</f>
        <v/>
      </c>
      <c r="G935" s="52" t="str">
        <f aca="false">IF(AND(ISNUMBER($F935),ISNUMBER($E935)),ROUND($E935*$F935,2),"")</f>
        <v/>
      </c>
    </row>
    <row r="936" customFormat="false" ht="15" hidden="false" customHeight="false" outlineLevel="0" collapsed="false">
      <c r="A936" s="42"/>
      <c r="B936" s="22"/>
      <c r="C936" s="22"/>
      <c r="D936" s="22"/>
      <c r="E936" s="22"/>
      <c r="F936" s="51" t="str">
        <f aca="false">IF(OR($A936="",$E936=""),"",IFERROR(INDEX($J$22:$J$52,MATCH($A936,$I$22:$I$52,1)),""))</f>
        <v/>
      </c>
      <c r="G936" s="52" t="str">
        <f aca="false">IF(AND(ISNUMBER($F936),ISNUMBER($E936)),ROUND($E936*$F936,2),"")</f>
        <v/>
      </c>
    </row>
    <row r="937" customFormat="false" ht="15" hidden="false" customHeight="false" outlineLevel="0" collapsed="false">
      <c r="A937" s="42"/>
      <c r="B937" s="22"/>
      <c r="C937" s="22"/>
      <c r="D937" s="22"/>
      <c r="E937" s="22"/>
      <c r="F937" s="51" t="str">
        <f aca="false">IF(OR($A937="",$E937=""),"",IFERROR(INDEX($J$22:$J$52,MATCH($A937,$I$22:$I$52,1)),""))</f>
        <v/>
      </c>
      <c r="G937" s="52" t="str">
        <f aca="false">IF(AND(ISNUMBER($F937),ISNUMBER($E937)),ROUND($E937*$F937,2),"")</f>
        <v/>
      </c>
    </row>
    <row r="938" customFormat="false" ht="15" hidden="false" customHeight="false" outlineLevel="0" collapsed="false">
      <c r="A938" s="42"/>
      <c r="B938" s="22"/>
      <c r="C938" s="22"/>
      <c r="D938" s="22"/>
      <c r="E938" s="22"/>
      <c r="F938" s="51" t="str">
        <f aca="false">IF(OR($A938="",$E938=""),"",IFERROR(INDEX($J$22:$J$52,MATCH($A938,$I$22:$I$52,1)),""))</f>
        <v/>
      </c>
      <c r="G938" s="52" t="str">
        <f aca="false">IF(AND(ISNUMBER($F938),ISNUMBER($E938)),ROUND($E938*$F938,2),"")</f>
        <v/>
      </c>
    </row>
    <row r="939" customFormat="false" ht="15" hidden="false" customHeight="false" outlineLevel="0" collapsed="false">
      <c r="A939" s="42"/>
      <c r="B939" s="22"/>
      <c r="C939" s="22"/>
      <c r="D939" s="22"/>
      <c r="E939" s="22"/>
      <c r="F939" s="51" t="str">
        <f aca="false">IF(OR($A939="",$E939=""),"",IFERROR(INDEX($J$22:$J$52,MATCH($A939,$I$22:$I$52,1)),""))</f>
        <v/>
      </c>
      <c r="G939" s="52" t="str">
        <f aca="false">IF(AND(ISNUMBER($F939),ISNUMBER($E939)),ROUND($E939*$F939,2),"")</f>
        <v/>
      </c>
    </row>
    <row r="940" customFormat="false" ht="15" hidden="false" customHeight="false" outlineLevel="0" collapsed="false">
      <c r="A940" s="42"/>
      <c r="B940" s="22"/>
      <c r="C940" s="22"/>
      <c r="D940" s="22"/>
      <c r="E940" s="22"/>
      <c r="F940" s="51" t="str">
        <f aca="false">IF(OR($A940="",$E940=""),"",IFERROR(INDEX($J$22:$J$52,MATCH($A940,$I$22:$I$52,1)),""))</f>
        <v/>
      </c>
      <c r="G940" s="52" t="str">
        <f aca="false">IF(AND(ISNUMBER($F940),ISNUMBER($E940)),ROUND($E940*$F940,2),"")</f>
        <v/>
      </c>
    </row>
    <row r="941" customFormat="false" ht="15" hidden="false" customHeight="false" outlineLevel="0" collapsed="false">
      <c r="A941" s="42"/>
      <c r="B941" s="22"/>
      <c r="C941" s="22"/>
      <c r="D941" s="22"/>
      <c r="E941" s="22"/>
      <c r="F941" s="51" t="str">
        <f aca="false">IF(OR($A941="",$E941=""),"",IFERROR(INDEX($J$22:$J$52,MATCH($A941,$I$22:$I$52,1)),""))</f>
        <v/>
      </c>
      <c r="G941" s="52" t="str">
        <f aca="false">IF(AND(ISNUMBER($F941),ISNUMBER($E941)),ROUND($E941*$F941,2),"")</f>
        <v/>
      </c>
    </row>
    <row r="942" customFormat="false" ht="15" hidden="false" customHeight="false" outlineLevel="0" collapsed="false">
      <c r="A942" s="42"/>
      <c r="B942" s="22"/>
      <c r="C942" s="22"/>
      <c r="D942" s="22"/>
      <c r="E942" s="22"/>
      <c r="F942" s="51" t="str">
        <f aca="false">IF(OR($A942="",$E942=""),"",IFERROR(INDEX($J$22:$J$52,MATCH($A942,$I$22:$I$52,1)),""))</f>
        <v/>
      </c>
      <c r="G942" s="52" t="str">
        <f aca="false">IF(AND(ISNUMBER($F942),ISNUMBER($E942)),ROUND($E942*$F942,2),"")</f>
        <v/>
      </c>
    </row>
    <row r="943" customFormat="false" ht="15" hidden="false" customHeight="false" outlineLevel="0" collapsed="false">
      <c r="A943" s="42"/>
      <c r="B943" s="22"/>
      <c r="C943" s="22"/>
      <c r="D943" s="22"/>
      <c r="E943" s="22"/>
      <c r="F943" s="51" t="str">
        <f aca="false">IF(OR($A943="",$E943=""),"",IFERROR(INDEX($J$22:$J$52,MATCH($A943,$I$22:$I$52,1)),""))</f>
        <v/>
      </c>
      <c r="G943" s="52" t="str">
        <f aca="false">IF(AND(ISNUMBER($F943),ISNUMBER($E943)),ROUND($E943*$F943,2),"")</f>
        <v/>
      </c>
    </row>
    <row r="944" customFormat="false" ht="15" hidden="false" customHeight="false" outlineLevel="0" collapsed="false">
      <c r="A944" s="42"/>
      <c r="B944" s="22"/>
      <c r="C944" s="22"/>
      <c r="D944" s="22"/>
      <c r="E944" s="22"/>
      <c r="F944" s="51" t="str">
        <f aca="false">IF(OR($A944="",$E944=""),"",IFERROR(INDEX($J$22:$J$52,MATCH($A944,$I$22:$I$52,1)),""))</f>
        <v/>
      </c>
      <c r="G944" s="52" t="str">
        <f aca="false">IF(AND(ISNUMBER($F944),ISNUMBER($E944)),ROUND($E944*$F944,2),"")</f>
        <v/>
      </c>
    </row>
    <row r="945" customFormat="false" ht="15" hidden="false" customHeight="false" outlineLevel="0" collapsed="false">
      <c r="A945" s="42"/>
      <c r="B945" s="22"/>
      <c r="C945" s="22"/>
      <c r="D945" s="22"/>
      <c r="E945" s="22"/>
      <c r="F945" s="51" t="str">
        <f aca="false">IF(OR($A945="",$E945=""),"",IFERROR(INDEX($J$22:$J$52,MATCH($A945,$I$22:$I$52,1)),""))</f>
        <v/>
      </c>
      <c r="G945" s="52" t="str">
        <f aca="false">IF(AND(ISNUMBER($F945),ISNUMBER($E945)),ROUND($E945*$F945,2),"")</f>
        <v/>
      </c>
    </row>
    <row r="946" customFormat="false" ht="15" hidden="false" customHeight="false" outlineLevel="0" collapsed="false">
      <c r="A946" s="42"/>
      <c r="B946" s="22"/>
      <c r="C946" s="22"/>
      <c r="D946" s="22"/>
      <c r="E946" s="22"/>
      <c r="F946" s="51" t="str">
        <f aca="false">IF(OR($A946="",$E946=""),"",IFERROR(INDEX($J$22:$J$52,MATCH($A946,$I$22:$I$52,1)),""))</f>
        <v/>
      </c>
      <c r="G946" s="52" t="str">
        <f aca="false">IF(AND(ISNUMBER($F946),ISNUMBER($E946)),ROUND($E946*$F946,2),"")</f>
        <v/>
      </c>
    </row>
    <row r="947" customFormat="false" ht="15" hidden="false" customHeight="false" outlineLevel="0" collapsed="false">
      <c r="A947" s="42"/>
      <c r="B947" s="22"/>
      <c r="C947" s="22"/>
      <c r="D947" s="22"/>
      <c r="E947" s="22"/>
      <c r="F947" s="51" t="str">
        <f aca="false">IF(OR($A947="",$E947=""),"",IFERROR(INDEX($J$22:$J$52,MATCH($A947,$I$22:$I$52,1)),""))</f>
        <v/>
      </c>
      <c r="G947" s="52" t="str">
        <f aca="false">IF(AND(ISNUMBER($F947),ISNUMBER($E947)),ROUND($E947*$F947,2),"")</f>
        <v/>
      </c>
    </row>
    <row r="948" customFormat="false" ht="15" hidden="false" customHeight="false" outlineLevel="0" collapsed="false">
      <c r="A948" s="42"/>
      <c r="B948" s="22"/>
      <c r="C948" s="22"/>
      <c r="D948" s="22"/>
      <c r="E948" s="22"/>
      <c r="F948" s="51" t="str">
        <f aca="false">IF(OR($A948="",$E948=""),"",IFERROR(INDEX($J$22:$J$52,MATCH($A948,$I$22:$I$52,1)),""))</f>
        <v/>
      </c>
      <c r="G948" s="52" t="str">
        <f aca="false">IF(AND(ISNUMBER($F948),ISNUMBER($E948)),ROUND($E948*$F948,2),"")</f>
        <v/>
      </c>
    </row>
    <row r="949" customFormat="false" ht="15" hidden="false" customHeight="false" outlineLevel="0" collapsed="false">
      <c r="A949" s="42"/>
      <c r="B949" s="22"/>
      <c r="C949" s="22"/>
      <c r="D949" s="22"/>
      <c r="E949" s="22"/>
      <c r="F949" s="51" t="str">
        <f aca="false">IF(OR($A949="",$E949=""),"",IFERROR(INDEX($J$22:$J$52,MATCH($A949,$I$22:$I$52,1)),""))</f>
        <v/>
      </c>
      <c r="G949" s="52" t="str">
        <f aca="false">IF(AND(ISNUMBER($F949),ISNUMBER($E949)),ROUND($E949*$F949,2),"")</f>
        <v/>
      </c>
    </row>
    <row r="950" customFormat="false" ht="15" hidden="false" customHeight="false" outlineLevel="0" collapsed="false">
      <c r="A950" s="42"/>
      <c r="B950" s="22"/>
      <c r="C950" s="22"/>
      <c r="D950" s="22"/>
      <c r="E950" s="22"/>
      <c r="F950" s="51" t="str">
        <f aca="false">IF(OR($A950="",$E950=""),"",IFERROR(INDEX($J$22:$J$52,MATCH($A950,$I$22:$I$52,1)),""))</f>
        <v/>
      </c>
      <c r="G950" s="52" t="str">
        <f aca="false">IF(AND(ISNUMBER($F950),ISNUMBER($E950)),ROUND($E950*$F950,2),"")</f>
        <v/>
      </c>
    </row>
    <row r="951" customFormat="false" ht="15" hidden="false" customHeight="false" outlineLevel="0" collapsed="false">
      <c r="A951" s="42"/>
      <c r="B951" s="22"/>
      <c r="C951" s="22"/>
      <c r="D951" s="22"/>
      <c r="E951" s="22"/>
      <c r="F951" s="51" t="str">
        <f aca="false">IF(OR($A951="",$E951=""),"",IFERROR(INDEX($J$22:$J$52,MATCH($A951,$I$22:$I$52,1)),""))</f>
        <v/>
      </c>
      <c r="G951" s="52" t="str">
        <f aca="false">IF(AND(ISNUMBER($F951),ISNUMBER($E951)),ROUND($E951*$F951,2),"")</f>
        <v/>
      </c>
    </row>
    <row r="952" customFormat="false" ht="15" hidden="false" customHeight="false" outlineLevel="0" collapsed="false">
      <c r="A952" s="42"/>
      <c r="B952" s="22"/>
      <c r="C952" s="22"/>
      <c r="D952" s="22"/>
      <c r="E952" s="22"/>
      <c r="F952" s="51" t="str">
        <f aca="false">IF(OR($A952="",$E952=""),"",IFERROR(INDEX($J$22:$J$52,MATCH($A952,$I$22:$I$52,1)),""))</f>
        <v/>
      </c>
      <c r="G952" s="52" t="str">
        <f aca="false">IF(AND(ISNUMBER($F952),ISNUMBER($E952)),ROUND($E952*$F952,2),"")</f>
        <v/>
      </c>
    </row>
    <row r="953" customFormat="false" ht="15" hidden="false" customHeight="false" outlineLevel="0" collapsed="false">
      <c r="A953" s="42"/>
      <c r="B953" s="22"/>
      <c r="C953" s="22"/>
      <c r="D953" s="22"/>
      <c r="E953" s="22"/>
      <c r="F953" s="51" t="str">
        <f aca="false">IF(OR($A953="",$E953=""),"",IFERROR(INDEX($J$22:$J$52,MATCH($A953,$I$22:$I$52,1)),""))</f>
        <v/>
      </c>
      <c r="G953" s="52" t="str">
        <f aca="false">IF(AND(ISNUMBER($F953),ISNUMBER($E953)),ROUND($E953*$F953,2),"")</f>
        <v/>
      </c>
    </row>
    <row r="954" customFormat="false" ht="15" hidden="false" customHeight="false" outlineLevel="0" collapsed="false">
      <c r="A954" s="42"/>
      <c r="B954" s="22"/>
      <c r="C954" s="22"/>
      <c r="D954" s="22"/>
      <c r="E954" s="22"/>
      <c r="F954" s="51" t="str">
        <f aca="false">IF(OR($A954="",$E954=""),"",IFERROR(INDEX($J$22:$J$52,MATCH($A954,$I$22:$I$52,1)),""))</f>
        <v/>
      </c>
      <c r="G954" s="52" t="str">
        <f aca="false">IF(AND(ISNUMBER($F954),ISNUMBER($E954)),ROUND($E954*$F954,2),"")</f>
        <v/>
      </c>
    </row>
    <row r="955" customFormat="false" ht="15" hidden="false" customHeight="false" outlineLevel="0" collapsed="false">
      <c r="A955" s="42"/>
      <c r="B955" s="22"/>
      <c r="C955" s="22"/>
      <c r="D955" s="22"/>
      <c r="E955" s="22"/>
      <c r="F955" s="51" t="str">
        <f aca="false">IF(OR($A955="",$E955=""),"",IFERROR(INDEX($J$22:$J$52,MATCH($A955,$I$22:$I$52,1)),""))</f>
        <v/>
      </c>
      <c r="G955" s="52" t="str">
        <f aca="false">IF(AND(ISNUMBER($F955),ISNUMBER($E955)),ROUND($E955*$F955,2),"")</f>
        <v/>
      </c>
    </row>
    <row r="956" customFormat="false" ht="15" hidden="false" customHeight="false" outlineLevel="0" collapsed="false">
      <c r="A956" s="42"/>
      <c r="B956" s="22"/>
      <c r="C956" s="22"/>
      <c r="D956" s="22"/>
      <c r="E956" s="22"/>
      <c r="F956" s="51" t="str">
        <f aca="false">IF(OR($A956="",$E956=""),"",IFERROR(INDEX($J$22:$J$52,MATCH($A956,$I$22:$I$52,1)),""))</f>
        <v/>
      </c>
      <c r="G956" s="52" t="str">
        <f aca="false">IF(AND(ISNUMBER($F956),ISNUMBER($E956)),ROUND($E956*$F956,2),"")</f>
        <v/>
      </c>
    </row>
    <row r="957" customFormat="false" ht="15" hidden="false" customHeight="false" outlineLevel="0" collapsed="false">
      <c r="A957" s="42"/>
      <c r="B957" s="22"/>
      <c r="C957" s="22"/>
      <c r="D957" s="22"/>
      <c r="E957" s="22"/>
      <c r="F957" s="51" t="str">
        <f aca="false">IF(OR($A957="",$E957=""),"",IFERROR(INDEX($J$22:$J$52,MATCH($A957,$I$22:$I$52,1)),""))</f>
        <v/>
      </c>
      <c r="G957" s="52" t="str">
        <f aca="false">IF(AND(ISNUMBER($F957),ISNUMBER($E957)),ROUND($E957*$F957,2),"")</f>
        <v/>
      </c>
    </row>
    <row r="958" customFormat="false" ht="15" hidden="false" customHeight="false" outlineLevel="0" collapsed="false">
      <c r="A958" s="42"/>
      <c r="B958" s="22"/>
      <c r="C958" s="22"/>
      <c r="D958" s="22"/>
      <c r="E958" s="22"/>
      <c r="F958" s="51" t="str">
        <f aca="false">IF(OR($A958="",$E958=""),"",IFERROR(INDEX($J$22:$J$52,MATCH($A958,$I$22:$I$52,1)),""))</f>
        <v/>
      </c>
      <c r="G958" s="52" t="str">
        <f aca="false">IF(AND(ISNUMBER($F958),ISNUMBER($E958)),ROUND($E958*$F958,2),"")</f>
        <v/>
      </c>
    </row>
    <row r="959" customFormat="false" ht="15" hidden="false" customHeight="false" outlineLevel="0" collapsed="false">
      <c r="A959" s="42"/>
      <c r="B959" s="22"/>
      <c r="C959" s="22"/>
      <c r="D959" s="22"/>
      <c r="E959" s="22"/>
      <c r="F959" s="51" t="str">
        <f aca="false">IF(OR($A959="",$E959=""),"",IFERROR(INDEX($J$22:$J$52,MATCH($A959,$I$22:$I$52,1)),""))</f>
        <v/>
      </c>
      <c r="G959" s="52" t="str">
        <f aca="false">IF(AND(ISNUMBER($F959),ISNUMBER($E959)),ROUND($E959*$F959,2),"")</f>
        <v/>
      </c>
    </row>
    <row r="960" customFormat="false" ht="15" hidden="false" customHeight="false" outlineLevel="0" collapsed="false">
      <c r="A960" s="42"/>
      <c r="B960" s="22"/>
      <c r="C960" s="22"/>
      <c r="D960" s="22"/>
      <c r="E960" s="22"/>
      <c r="F960" s="51" t="str">
        <f aca="false">IF(OR($A960="",$E960=""),"",IFERROR(INDEX($J$22:$J$52,MATCH($A960,$I$22:$I$52,1)),""))</f>
        <v/>
      </c>
      <c r="G960" s="52" t="str">
        <f aca="false">IF(AND(ISNUMBER($F960),ISNUMBER($E960)),ROUND($E960*$F960,2),"")</f>
        <v/>
      </c>
    </row>
    <row r="961" customFormat="false" ht="15" hidden="false" customHeight="false" outlineLevel="0" collapsed="false">
      <c r="A961" s="42"/>
      <c r="B961" s="22"/>
      <c r="C961" s="22"/>
      <c r="D961" s="22"/>
      <c r="E961" s="22"/>
      <c r="F961" s="51" t="str">
        <f aca="false">IF(OR($A961="",$E961=""),"",IFERROR(INDEX($J$22:$J$52,MATCH($A961,$I$22:$I$52,1)),""))</f>
        <v/>
      </c>
      <c r="G961" s="52" t="str">
        <f aca="false">IF(AND(ISNUMBER($F961),ISNUMBER($E961)),ROUND($E961*$F961,2),"")</f>
        <v/>
      </c>
    </row>
    <row r="962" customFormat="false" ht="15" hidden="false" customHeight="false" outlineLevel="0" collapsed="false">
      <c r="A962" s="42"/>
      <c r="B962" s="22"/>
      <c r="C962" s="22"/>
      <c r="D962" s="22"/>
      <c r="E962" s="22"/>
      <c r="F962" s="51" t="str">
        <f aca="false">IF(OR($A962="",$E962=""),"",IFERROR(INDEX($J$22:$J$52,MATCH($A962,$I$22:$I$52,1)),""))</f>
        <v/>
      </c>
      <c r="G962" s="52" t="str">
        <f aca="false">IF(AND(ISNUMBER($F962),ISNUMBER($E962)),ROUND($E962*$F962,2),"")</f>
        <v/>
      </c>
    </row>
    <row r="963" customFormat="false" ht="15" hidden="false" customHeight="false" outlineLevel="0" collapsed="false">
      <c r="A963" s="42"/>
      <c r="B963" s="22"/>
      <c r="C963" s="22"/>
      <c r="D963" s="22"/>
      <c r="E963" s="22"/>
      <c r="F963" s="51" t="str">
        <f aca="false">IF(OR($A963="",$E963=""),"",IFERROR(INDEX($J$22:$J$52,MATCH($A963,$I$22:$I$52,1)),""))</f>
        <v/>
      </c>
      <c r="G963" s="52" t="str">
        <f aca="false">IF(AND(ISNUMBER($F963),ISNUMBER($E963)),ROUND($E963*$F963,2),"")</f>
        <v/>
      </c>
    </row>
    <row r="964" customFormat="false" ht="15" hidden="false" customHeight="false" outlineLevel="0" collapsed="false">
      <c r="A964" s="42"/>
      <c r="B964" s="22"/>
      <c r="C964" s="22"/>
      <c r="D964" s="22"/>
      <c r="E964" s="22"/>
      <c r="F964" s="51" t="str">
        <f aca="false">IF(OR($A964="",$E964=""),"",IFERROR(INDEX($J$22:$J$52,MATCH($A964,$I$22:$I$52,1)),""))</f>
        <v/>
      </c>
      <c r="G964" s="52" t="str">
        <f aca="false">IF(AND(ISNUMBER($F964),ISNUMBER($E964)),ROUND($E964*$F964,2),"")</f>
        <v/>
      </c>
    </row>
    <row r="965" customFormat="false" ht="15" hidden="false" customHeight="false" outlineLevel="0" collapsed="false">
      <c r="A965" s="42"/>
      <c r="B965" s="22"/>
      <c r="C965" s="22"/>
      <c r="D965" s="22"/>
      <c r="E965" s="22"/>
      <c r="F965" s="51" t="str">
        <f aca="false">IF(OR($A965="",$E965=""),"",IFERROR(INDEX($J$22:$J$52,MATCH($A965,$I$22:$I$52,1)),""))</f>
        <v/>
      </c>
      <c r="G965" s="52" t="str">
        <f aca="false">IF(AND(ISNUMBER($F965),ISNUMBER($E965)),ROUND($E965*$F965,2),"")</f>
        <v/>
      </c>
    </row>
    <row r="966" customFormat="false" ht="15" hidden="false" customHeight="false" outlineLevel="0" collapsed="false">
      <c r="A966" s="42"/>
      <c r="B966" s="22"/>
      <c r="C966" s="22"/>
      <c r="D966" s="22"/>
      <c r="E966" s="22"/>
      <c r="F966" s="51" t="str">
        <f aca="false">IF(OR($A966="",$E966=""),"",IFERROR(INDEX($J$22:$J$52,MATCH($A966,$I$22:$I$52,1)),""))</f>
        <v/>
      </c>
      <c r="G966" s="52" t="str">
        <f aca="false">IF(AND(ISNUMBER($F966),ISNUMBER($E966)),ROUND($E966*$F966,2),"")</f>
        <v/>
      </c>
    </row>
    <row r="967" customFormat="false" ht="15" hidden="false" customHeight="false" outlineLevel="0" collapsed="false">
      <c r="A967" s="42"/>
      <c r="B967" s="22"/>
      <c r="C967" s="22"/>
      <c r="D967" s="22"/>
      <c r="E967" s="22"/>
      <c r="F967" s="51" t="str">
        <f aca="false">IF(OR($A967="",$E967=""),"",IFERROR(INDEX($J$22:$J$52,MATCH($A967,$I$22:$I$52,1)),""))</f>
        <v/>
      </c>
      <c r="G967" s="52" t="str">
        <f aca="false">IF(AND(ISNUMBER($F967),ISNUMBER($E967)),ROUND($E967*$F967,2),"")</f>
        <v/>
      </c>
    </row>
    <row r="968" customFormat="false" ht="15" hidden="false" customHeight="false" outlineLevel="0" collapsed="false">
      <c r="A968" s="42"/>
      <c r="B968" s="22"/>
      <c r="C968" s="22"/>
      <c r="D968" s="22"/>
      <c r="E968" s="22"/>
      <c r="F968" s="51" t="str">
        <f aca="false">IF(OR($A968="",$E968=""),"",IFERROR(INDEX($J$22:$J$52,MATCH($A968,$I$22:$I$52,1)),""))</f>
        <v/>
      </c>
      <c r="G968" s="52" t="str">
        <f aca="false">IF(AND(ISNUMBER($F968),ISNUMBER($E968)),ROUND($E968*$F968,2),"")</f>
        <v/>
      </c>
    </row>
    <row r="969" customFormat="false" ht="15" hidden="false" customHeight="false" outlineLevel="0" collapsed="false">
      <c r="A969" s="42"/>
      <c r="B969" s="22"/>
      <c r="C969" s="22"/>
      <c r="D969" s="22"/>
      <c r="E969" s="22"/>
      <c r="F969" s="51" t="str">
        <f aca="false">IF(OR($A969="",$E969=""),"",IFERROR(INDEX($J$22:$J$52,MATCH($A969,$I$22:$I$52,1)),""))</f>
        <v/>
      </c>
      <c r="G969" s="52" t="str">
        <f aca="false">IF(AND(ISNUMBER($F969),ISNUMBER($E969)),ROUND($E969*$F969,2),"")</f>
        <v/>
      </c>
    </row>
    <row r="970" customFormat="false" ht="15" hidden="false" customHeight="false" outlineLevel="0" collapsed="false">
      <c r="A970" s="42"/>
      <c r="B970" s="22"/>
      <c r="C970" s="22"/>
      <c r="D970" s="22"/>
      <c r="E970" s="22"/>
      <c r="F970" s="51" t="str">
        <f aca="false">IF(OR($A970="",$E970=""),"",IFERROR(INDEX($J$22:$J$52,MATCH($A970,$I$22:$I$52,1)),""))</f>
        <v/>
      </c>
      <c r="G970" s="52" t="str">
        <f aca="false">IF(AND(ISNUMBER($F970),ISNUMBER($E970)),ROUND($E970*$F970,2),"")</f>
        <v/>
      </c>
    </row>
    <row r="971" customFormat="false" ht="15" hidden="false" customHeight="false" outlineLevel="0" collapsed="false">
      <c r="A971" s="42"/>
      <c r="B971" s="22"/>
      <c r="C971" s="22"/>
      <c r="D971" s="22"/>
      <c r="E971" s="22"/>
      <c r="F971" s="51" t="str">
        <f aca="false">IF(OR($A971="",$E971=""),"",IFERROR(INDEX($J$22:$J$52,MATCH($A971,$I$22:$I$52,1)),""))</f>
        <v/>
      </c>
      <c r="G971" s="52" t="str">
        <f aca="false">IF(AND(ISNUMBER($F971),ISNUMBER($E971)),ROUND($E971*$F971,2),"")</f>
        <v/>
      </c>
    </row>
    <row r="972" customFormat="false" ht="15" hidden="false" customHeight="false" outlineLevel="0" collapsed="false">
      <c r="A972" s="42"/>
      <c r="B972" s="22"/>
      <c r="C972" s="22"/>
      <c r="D972" s="22"/>
      <c r="E972" s="22"/>
      <c r="F972" s="51" t="str">
        <f aca="false">IF(OR($A972="",$E972=""),"",IFERROR(INDEX($J$22:$J$52,MATCH($A972,$I$22:$I$52,1)),""))</f>
        <v/>
      </c>
      <c r="G972" s="52" t="str">
        <f aca="false">IF(AND(ISNUMBER($F972),ISNUMBER($E972)),ROUND($E972*$F972,2),"")</f>
        <v/>
      </c>
    </row>
    <row r="973" customFormat="false" ht="15" hidden="false" customHeight="false" outlineLevel="0" collapsed="false">
      <c r="A973" s="42"/>
      <c r="B973" s="22"/>
      <c r="C973" s="22"/>
      <c r="D973" s="22"/>
      <c r="E973" s="22"/>
      <c r="F973" s="51" t="str">
        <f aca="false">IF(OR($A973="",$E973=""),"",IFERROR(INDEX($J$22:$J$52,MATCH($A973,$I$22:$I$52,1)),""))</f>
        <v/>
      </c>
      <c r="G973" s="52" t="str">
        <f aca="false">IF(AND(ISNUMBER($F973),ISNUMBER($E973)),ROUND($E973*$F973,2),"")</f>
        <v/>
      </c>
    </row>
    <row r="974" customFormat="false" ht="15" hidden="false" customHeight="false" outlineLevel="0" collapsed="false">
      <c r="A974" s="42"/>
      <c r="B974" s="22"/>
      <c r="C974" s="22"/>
      <c r="D974" s="22"/>
      <c r="E974" s="22"/>
      <c r="F974" s="51" t="str">
        <f aca="false">IF(OR($A974="",$E974=""),"",IFERROR(INDEX($J$22:$J$52,MATCH($A974,$I$22:$I$52,1)),""))</f>
        <v/>
      </c>
      <c r="G974" s="52" t="str">
        <f aca="false">IF(AND(ISNUMBER($F974),ISNUMBER($E974)),ROUND($E974*$F974,2),"")</f>
        <v/>
      </c>
    </row>
    <row r="975" customFormat="false" ht="15" hidden="false" customHeight="false" outlineLevel="0" collapsed="false">
      <c r="A975" s="42"/>
      <c r="B975" s="22"/>
      <c r="C975" s="22"/>
      <c r="D975" s="22"/>
      <c r="E975" s="22"/>
      <c r="F975" s="51" t="str">
        <f aca="false">IF(OR($A975="",$E975=""),"",IFERROR(INDEX($J$22:$J$52,MATCH($A975,$I$22:$I$52,1)),""))</f>
        <v/>
      </c>
      <c r="G975" s="52" t="str">
        <f aca="false">IF(AND(ISNUMBER($F975),ISNUMBER($E975)),ROUND($E975*$F975,2),"")</f>
        <v/>
      </c>
    </row>
    <row r="976" customFormat="false" ht="15" hidden="false" customHeight="false" outlineLevel="0" collapsed="false">
      <c r="A976" s="42"/>
      <c r="B976" s="22"/>
      <c r="C976" s="22"/>
      <c r="D976" s="22"/>
      <c r="E976" s="22"/>
      <c r="F976" s="51" t="str">
        <f aca="false">IF(OR($A976="",$E976=""),"",IFERROR(INDEX($J$22:$J$52,MATCH($A976,$I$22:$I$52,1)),""))</f>
        <v/>
      </c>
      <c r="G976" s="52" t="str">
        <f aca="false">IF(AND(ISNUMBER($F976),ISNUMBER($E976)),ROUND($E976*$F976,2),"")</f>
        <v/>
      </c>
    </row>
    <row r="977" customFormat="false" ht="15" hidden="false" customHeight="false" outlineLevel="0" collapsed="false">
      <c r="A977" s="42"/>
      <c r="B977" s="22"/>
      <c r="C977" s="22"/>
      <c r="D977" s="22"/>
      <c r="E977" s="22"/>
      <c r="F977" s="51" t="str">
        <f aca="false">IF(OR($A977="",$E977=""),"",IFERROR(INDEX($J$22:$J$52,MATCH($A977,$I$22:$I$52,1)),""))</f>
        <v/>
      </c>
      <c r="G977" s="52" t="str">
        <f aca="false">IF(AND(ISNUMBER($F977),ISNUMBER($E977)),ROUND($E977*$F977,2),"")</f>
        <v/>
      </c>
    </row>
    <row r="978" customFormat="false" ht="15" hidden="false" customHeight="false" outlineLevel="0" collapsed="false">
      <c r="A978" s="42"/>
      <c r="B978" s="22"/>
      <c r="C978" s="22"/>
      <c r="D978" s="22"/>
      <c r="E978" s="22"/>
      <c r="F978" s="51" t="str">
        <f aca="false">IF(OR($A978="",$E978=""),"",IFERROR(INDEX($J$22:$J$52,MATCH($A978,$I$22:$I$52,1)),""))</f>
        <v/>
      </c>
      <c r="G978" s="52" t="str">
        <f aca="false">IF(AND(ISNUMBER($F978),ISNUMBER($E978)),ROUND($E978*$F978,2),"")</f>
        <v/>
      </c>
    </row>
    <row r="979" customFormat="false" ht="15" hidden="false" customHeight="false" outlineLevel="0" collapsed="false">
      <c r="A979" s="42"/>
      <c r="B979" s="22"/>
      <c r="C979" s="22"/>
      <c r="D979" s="22"/>
      <c r="E979" s="22"/>
      <c r="F979" s="51" t="str">
        <f aca="false">IF(OR($A979="",$E979=""),"",IFERROR(INDEX($J$22:$J$52,MATCH($A979,$I$22:$I$52,1)),""))</f>
        <v/>
      </c>
      <c r="G979" s="52" t="str">
        <f aca="false">IF(AND(ISNUMBER($F979),ISNUMBER($E979)),ROUND($E979*$F979,2),"")</f>
        <v/>
      </c>
    </row>
    <row r="980" customFormat="false" ht="15" hidden="false" customHeight="false" outlineLevel="0" collapsed="false">
      <c r="A980" s="42"/>
      <c r="B980" s="22"/>
      <c r="C980" s="22"/>
      <c r="D980" s="22"/>
      <c r="E980" s="22"/>
      <c r="F980" s="51" t="str">
        <f aca="false">IF(OR($A980="",$E980=""),"",IFERROR(INDEX($J$22:$J$52,MATCH($A980,$I$22:$I$52,1)),""))</f>
        <v/>
      </c>
      <c r="G980" s="52" t="str">
        <f aca="false">IF(AND(ISNUMBER($F980),ISNUMBER($E980)),ROUND($E980*$F980,2),"")</f>
        <v/>
      </c>
    </row>
    <row r="981" customFormat="false" ht="15" hidden="false" customHeight="false" outlineLevel="0" collapsed="false">
      <c r="A981" s="42"/>
      <c r="B981" s="22"/>
      <c r="C981" s="22"/>
      <c r="D981" s="22"/>
      <c r="E981" s="22"/>
      <c r="F981" s="51" t="str">
        <f aca="false">IF(OR($A981="",$E981=""),"",IFERROR(INDEX($J$22:$J$52,MATCH($A981,$I$22:$I$52,1)),""))</f>
        <v/>
      </c>
      <c r="G981" s="52" t="str">
        <f aca="false">IF(AND(ISNUMBER($F981),ISNUMBER($E981)),ROUND($E981*$F981,2),"")</f>
        <v/>
      </c>
    </row>
    <row r="982" customFormat="false" ht="15" hidden="false" customHeight="false" outlineLevel="0" collapsed="false">
      <c r="A982" s="42"/>
      <c r="B982" s="22"/>
      <c r="C982" s="22"/>
      <c r="D982" s="22"/>
      <c r="E982" s="22"/>
      <c r="F982" s="51" t="str">
        <f aca="false">IF(OR($A982="",$E982=""),"",IFERROR(INDEX($J$22:$J$52,MATCH($A982,$I$22:$I$52,1)),""))</f>
        <v/>
      </c>
      <c r="G982" s="52" t="str">
        <f aca="false">IF(AND(ISNUMBER($F982),ISNUMBER($E982)),ROUND($E982*$F982,2),"")</f>
        <v/>
      </c>
    </row>
    <row r="983" customFormat="false" ht="15" hidden="false" customHeight="false" outlineLevel="0" collapsed="false">
      <c r="A983" s="42"/>
      <c r="B983" s="22"/>
      <c r="C983" s="22"/>
      <c r="D983" s="22"/>
      <c r="E983" s="22"/>
      <c r="F983" s="51" t="str">
        <f aca="false">IF(OR($A983="",$E983=""),"",IFERROR(INDEX($J$22:$J$52,MATCH($A983,$I$22:$I$52,1)),""))</f>
        <v/>
      </c>
      <c r="G983" s="52" t="str">
        <f aca="false">IF(AND(ISNUMBER($F983),ISNUMBER($E983)),ROUND($E983*$F983,2),"")</f>
        <v/>
      </c>
    </row>
    <row r="984" customFormat="false" ht="15" hidden="false" customHeight="false" outlineLevel="0" collapsed="false">
      <c r="A984" s="42"/>
      <c r="B984" s="22"/>
      <c r="C984" s="22"/>
      <c r="D984" s="22"/>
      <c r="E984" s="22"/>
      <c r="F984" s="51" t="str">
        <f aca="false">IF(OR($A984="",$E984=""),"",IFERROR(INDEX($J$22:$J$52,MATCH($A984,$I$22:$I$52,1)),""))</f>
        <v/>
      </c>
      <c r="G984" s="52" t="str">
        <f aca="false">IF(AND(ISNUMBER($F984),ISNUMBER($E984)),ROUND($E984*$F984,2),"")</f>
        <v/>
      </c>
    </row>
    <row r="985" customFormat="false" ht="15" hidden="false" customHeight="false" outlineLevel="0" collapsed="false">
      <c r="A985" s="42"/>
      <c r="B985" s="22"/>
      <c r="C985" s="22"/>
      <c r="D985" s="22"/>
      <c r="E985" s="22"/>
      <c r="F985" s="51" t="str">
        <f aca="false">IF(OR($A985="",$E985=""),"",IFERROR(INDEX($J$22:$J$52,MATCH($A985,$I$22:$I$52,1)),""))</f>
        <v/>
      </c>
      <c r="G985" s="52" t="str">
        <f aca="false">IF(AND(ISNUMBER($F985),ISNUMBER($E985)),ROUND($E985*$F985,2),"")</f>
        <v/>
      </c>
    </row>
    <row r="986" customFormat="false" ht="15" hidden="false" customHeight="false" outlineLevel="0" collapsed="false">
      <c r="A986" s="42"/>
      <c r="B986" s="22"/>
      <c r="C986" s="22"/>
      <c r="D986" s="22"/>
      <c r="E986" s="22"/>
      <c r="F986" s="51" t="str">
        <f aca="false">IF(OR($A986="",$E986=""),"",IFERROR(INDEX($J$22:$J$52,MATCH($A986,$I$22:$I$52,1)),""))</f>
        <v/>
      </c>
      <c r="G986" s="52" t="str">
        <f aca="false">IF(AND(ISNUMBER($F986),ISNUMBER($E986)),ROUND($E986*$F986,2),"")</f>
        <v/>
      </c>
    </row>
    <row r="987" customFormat="false" ht="15" hidden="false" customHeight="false" outlineLevel="0" collapsed="false">
      <c r="A987" s="42"/>
      <c r="B987" s="22"/>
      <c r="C987" s="22"/>
      <c r="D987" s="22"/>
      <c r="E987" s="22"/>
      <c r="F987" s="51" t="str">
        <f aca="false">IF(OR($A987="",$E987=""),"",IFERROR(INDEX($J$22:$J$52,MATCH($A987,$I$22:$I$52,1)),""))</f>
        <v/>
      </c>
      <c r="G987" s="52" t="str">
        <f aca="false">IF(AND(ISNUMBER($F987),ISNUMBER($E987)),ROUND($E987*$F987,2),"")</f>
        <v/>
      </c>
    </row>
    <row r="988" customFormat="false" ht="15" hidden="false" customHeight="false" outlineLevel="0" collapsed="false">
      <c r="A988" s="42"/>
      <c r="B988" s="22"/>
      <c r="C988" s="22"/>
      <c r="D988" s="22"/>
      <c r="E988" s="22"/>
      <c r="F988" s="51" t="str">
        <f aca="false">IF(OR($A988="",$E988=""),"",IFERROR(INDEX($J$22:$J$52,MATCH($A988,$I$22:$I$52,1)),""))</f>
        <v/>
      </c>
      <c r="G988" s="52" t="str">
        <f aca="false">IF(AND(ISNUMBER($F988),ISNUMBER($E988)),ROUND($E988*$F988,2),"")</f>
        <v/>
      </c>
    </row>
    <row r="989" customFormat="false" ht="15" hidden="false" customHeight="false" outlineLevel="0" collapsed="false">
      <c r="A989" s="42"/>
      <c r="B989" s="22"/>
      <c r="C989" s="22"/>
      <c r="D989" s="22"/>
      <c r="E989" s="22"/>
      <c r="F989" s="51" t="str">
        <f aca="false">IF(OR($A989="",$E989=""),"",IFERROR(INDEX($J$22:$J$52,MATCH($A989,$I$22:$I$52,1)),""))</f>
        <v/>
      </c>
      <c r="G989" s="52" t="str">
        <f aca="false">IF(AND(ISNUMBER($F989),ISNUMBER($E989)),ROUND($E989*$F989,2),"")</f>
        <v/>
      </c>
    </row>
    <row r="990" customFormat="false" ht="15" hidden="false" customHeight="false" outlineLevel="0" collapsed="false">
      <c r="A990" s="42"/>
      <c r="B990" s="22"/>
      <c r="C990" s="22"/>
      <c r="D990" s="22"/>
      <c r="E990" s="22"/>
      <c r="F990" s="51" t="str">
        <f aca="false">IF(OR($A990="",$E990=""),"",IFERROR(INDEX($J$22:$J$52,MATCH($A990,$I$22:$I$52,1)),""))</f>
        <v/>
      </c>
      <c r="G990" s="52" t="str">
        <f aca="false">IF(AND(ISNUMBER($F990),ISNUMBER($E990)),ROUND($E990*$F990,2),"")</f>
        <v/>
      </c>
    </row>
    <row r="991" customFormat="false" ht="15" hidden="false" customHeight="false" outlineLevel="0" collapsed="false">
      <c r="A991" s="42"/>
      <c r="B991" s="22"/>
      <c r="C991" s="22"/>
      <c r="D991" s="22"/>
      <c r="E991" s="22"/>
      <c r="F991" s="51" t="str">
        <f aca="false">IF(OR($A991="",$E991=""),"",IFERROR(INDEX($J$22:$J$52,MATCH($A991,$I$22:$I$52,1)),""))</f>
        <v/>
      </c>
      <c r="G991" s="52" t="str">
        <f aca="false">IF(AND(ISNUMBER($F991),ISNUMBER($E991)),ROUND($E991*$F991,2),"")</f>
        <v/>
      </c>
    </row>
    <row r="992" customFormat="false" ht="15" hidden="false" customHeight="false" outlineLevel="0" collapsed="false">
      <c r="A992" s="42"/>
      <c r="B992" s="22"/>
      <c r="C992" s="22"/>
      <c r="D992" s="22"/>
      <c r="E992" s="22"/>
      <c r="F992" s="51" t="str">
        <f aca="false">IF(OR($A992="",$E992=""),"",IFERROR(INDEX($J$22:$J$52,MATCH($A992,$I$22:$I$52,1)),""))</f>
        <v/>
      </c>
      <c r="G992" s="52" t="str">
        <f aca="false">IF(AND(ISNUMBER($F992),ISNUMBER($E992)),ROUND($E992*$F992,2),"")</f>
        <v/>
      </c>
    </row>
    <row r="993" customFormat="false" ht="15" hidden="false" customHeight="false" outlineLevel="0" collapsed="false">
      <c r="A993" s="42"/>
      <c r="B993" s="22"/>
      <c r="C993" s="22"/>
      <c r="D993" s="22"/>
      <c r="E993" s="22"/>
      <c r="F993" s="51" t="str">
        <f aca="false">IF(OR($A993="",$E993=""),"",IFERROR(INDEX($J$22:$J$52,MATCH($A993,$I$22:$I$52,1)),""))</f>
        <v/>
      </c>
      <c r="G993" s="52" t="str">
        <f aca="false">IF(AND(ISNUMBER($F993),ISNUMBER($E993)),ROUND($E993*$F993,2),"")</f>
        <v/>
      </c>
    </row>
    <row r="994" customFormat="false" ht="15" hidden="false" customHeight="false" outlineLevel="0" collapsed="false">
      <c r="A994" s="42"/>
      <c r="B994" s="22"/>
      <c r="C994" s="22"/>
      <c r="D994" s="22"/>
      <c r="E994" s="22"/>
      <c r="F994" s="51" t="str">
        <f aca="false">IF(OR($A994="",$E994=""),"",IFERROR(INDEX($J$22:$J$52,MATCH($A994,$I$22:$I$52,1)),""))</f>
        <v/>
      </c>
      <c r="G994" s="52" t="str">
        <f aca="false">IF(AND(ISNUMBER($F994),ISNUMBER($E994)),ROUND($E994*$F994,2),"")</f>
        <v/>
      </c>
    </row>
    <row r="995" customFormat="false" ht="15" hidden="false" customHeight="false" outlineLevel="0" collapsed="false">
      <c r="A995" s="42"/>
      <c r="B995" s="22"/>
      <c r="C995" s="22"/>
      <c r="D995" s="22"/>
      <c r="E995" s="22"/>
      <c r="F995" s="51" t="str">
        <f aca="false">IF(OR($A995="",$E995=""),"",IFERROR(INDEX($J$22:$J$52,MATCH($A995,$I$22:$I$52,1)),""))</f>
        <v/>
      </c>
      <c r="G995" s="52" t="str">
        <f aca="false">IF(AND(ISNUMBER($F995),ISNUMBER($E995)),ROUND($E995*$F995,2),"")</f>
        <v/>
      </c>
    </row>
    <row r="996" customFormat="false" ht="15" hidden="false" customHeight="false" outlineLevel="0" collapsed="false">
      <c r="A996" s="42"/>
      <c r="B996" s="22"/>
      <c r="C996" s="22"/>
      <c r="D996" s="22"/>
      <c r="E996" s="22"/>
      <c r="F996" s="51" t="str">
        <f aca="false">IF(OR($A996="",$E996=""),"",IFERROR(INDEX($J$22:$J$52,MATCH($A996,$I$22:$I$52,1)),""))</f>
        <v/>
      </c>
      <c r="G996" s="52" t="str">
        <f aca="false">IF(AND(ISNUMBER($F996),ISNUMBER($E996)),ROUND($E996*$F996,2),"")</f>
        <v/>
      </c>
    </row>
    <row r="997" customFormat="false" ht="15" hidden="false" customHeight="false" outlineLevel="0" collapsed="false">
      <c r="A997" s="42"/>
      <c r="B997" s="22"/>
      <c r="C997" s="22"/>
      <c r="D997" s="22"/>
      <c r="E997" s="22"/>
      <c r="F997" s="51" t="str">
        <f aca="false">IF(OR($A997="",$E997=""),"",IFERROR(INDEX($J$22:$J$52,MATCH($A997,$I$22:$I$52,1)),""))</f>
        <v/>
      </c>
      <c r="G997" s="52" t="str">
        <f aca="false">IF(AND(ISNUMBER($F997),ISNUMBER($E997)),ROUND($E997*$F997,2),"")</f>
        <v/>
      </c>
    </row>
    <row r="998" customFormat="false" ht="15" hidden="false" customHeight="false" outlineLevel="0" collapsed="false">
      <c r="A998" s="42"/>
      <c r="B998" s="22"/>
      <c r="C998" s="22"/>
      <c r="D998" s="22"/>
      <c r="E998" s="22"/>
      <c r="F998" s="51" t="str">
        <f aca="false">IF(OR($A998="",$E998=""),"",IFERROR(INDEX($J$22:$J$52,MATCH($A998,$I$22:$I$52,1)),""))</f>
        <v/>
      </c>
      <c r="G998" s="52" t="str">
        <f aca="false">IF(AND(ISNUMBER($F998),ISNUMBER($E998)),ROUND($E998*$F998,2),"")</f>
        <v/>
      </c>
    </row>
    <row r="999" customFormat="false" ht="15" hidden="false" customHeight="false" outlineLevel="0" collapsed="false">
      <c r="A999" s="42"/>
      <c r="B999" s="22"/>
      <c r="C999" s="22"/>
      <c r="D999" s="22"/>
      <c r="E999" s="22"/>
      <c r="F999" s="51" t="str">
        <f aca="false">IF(OR($A999="",$E999=""),"",IFERROR(INDEX($J$22:$J$52,MATCH($A999,$I$22:$I$52,1)),""))</f>
        <v/>
      </c>
      <c r="G999" s="52" t="str">
        <f aca="false">IF(AND(ISNUMBER($F999),ISNUMBER($E999)),ROUND($E999*$F999,2),"")</f>
        <v/>
      </c>
    </row>
    <row r="1000" customFormat="false" ht="15" hidden="false" customHeight="false" outlineLevel="0" collapsed="false">
      <c r="A1000" s="42"/>
      <c r="B1000" s="22"/>
      <c r="C1000" s="22"/>
      <c r="D1000" s="22"/>
      <c r="E1000" s="22"/>
      <c r="F1000" s="51" t="str">
        <f aca="false">IF(OR($A1000="",$E1000=""),"",IFERROR(INDEX($J$22:$J$52,MATCH($A1000,$I$22:$I$52,1)),""))</f>
        <v/>
      </c>
      <c r="G1000" s="52" t="str">
        <f aca="false">IF(AND(ISNUMBER($F1000),ISNUMBER($E1000)),ROUND($E1000*$F1000,2),"")</f>
        <v/>
      </c>
    </row>
    <row r="1001" customFormat="false" ht="15" hidden="false" customHeight="false" outlineLevel="0" collapsed="false">
      <c r="A1001" s="42"/>
      <c r="B1001" s="22"/>
      <c r="C1001" s="22"/>
      <c r="D1001" s="22"/>
      <c r="E1001" s="22"/>
      <c r="F1001" s="51" t="str">
        <f aca="false">IF(OR($A1001="",$E1001=""),"",IFERROR(INDEX($J$22:$J$52,MATCH($A1001,$I$22:$I$52,1)),""))</f>
        <v/>
      </c>
      <c r="G1001" s="52" t="str">
        <f aca="false">IF(AND(ISNUMBER($F1001),ISNUMBER($E1001)),ROUND($E1001*$F1001,2),"")</f>
        <v/>
      </c>
    </row>
    <row r="1002" customFormat="false" ht="15" hidden="false" customHeight="false" outlineLevel="0" collapsed="false">
      <c r="A1002" s="42"/>
      <c r="B1002" s="22"/>
      <c r="C1002" s="22"/>
      <c r="D1002" s="22"/>
      <c r="E1002" s="22"/>
      <c r="F1002" s="51" t="str">
        <f aca="false">IF(OR($A1002="",$E1002=""),"",IFERROR(INDEX($J$22:$J$52,MATCH($A1002,$I$22:$I$52,1)),""))</f>
        <v/>
      </c>
      <c r="G1002" s="52" t="str">
        <f aca="false">IF(AND(ISNUMBER($F1002),ISNUMBER($E1002)),ROUND($E1002*$F1002,2),"")</f>
        <v/>
      </c>
    </row>
    <row r="1003" customFormat="false" ht="15" hidden="false" customHeight="false" outlineLevel="0" collapsed="false">
      <c r="A1003" s="42"/>
      <c r="B1003" s="22"/>
      <c r="C1003" s="22"/>
      <c r="D1003" s="22"/>
      <c r="E1003" s="22"/>
      <c r="F1003" s="51" t="str">
        <f aca="false">IF(OR($A1003="",$E1003=""),"",IFERROR(INDEX($J$22:$J$52,MATCH($A1003,$I$22:$I$52,1)),""))</f>
        <v/>
      </c>
      <c r="G1003" s="52" t="str">
        <f aca="false">IF(AND(ISNUMBER($F1003),ISNUMBER($E1003)),ROUND($E1003*$F1003,2),"")</f>
        <v/>
      </c>
    </row>
    <row r="1004" customFormat="false" ht="15" hidden="false" customHeight="false" outlineLevel="0" collapsed="false">
      <c r="A1004" s="42"/>
      <c r="B1004" s="22"/>
      <c r="C1004" s="22"/>
      <c r="D1004" s="22"/>
      <c r="E1004" s="22"/>
      <c r="F1004" s="51" t="str">
        <f aca="false">IF(OR($A1004="",$E1004=""),"",IFERROR(INDEX($J$22:$J$52,MATCH($A1004,$I$22:$I$52,1)),""))</f>
        <v/>
      </c>
      <c r="G1004" s="52" t="str">
        <f aca="false">IF(AND(ISNUMBER($F1004),ISNUMBER($E1004)),ROUND($E1004*$F1004,2),"")</f>
        <v/>
      </c>
    </row>
    <row r="1005" customFormat="false" ht="15" hidden="false" customHeight="false" outlineLevel="0" collapsed="false">
      <c r="A1005" s="42"/>
      <c r="B1005" s="22"/>
      <c r="C1005" s="22"/>
      <c r="D1005" s="22"/>
      <c r="E1005" s="22"/>
      <c r="F1005" s="51" t="str">
        <f aca="false">IF(OR($A1005="",$E1005=""),"",IFERROR(INDEX($J$22:$J$52,MATCH($A1005,$I$22:$I$52,1)),""))</f>
        <v/>
      </c>
      <c r="G1005" s="52" t="str">
        <f aca="false">IF(AND(ISNUMBER($F1005),ISNUMBER($E1005)),ROUND($E1005*$F1005,2),"")</f>
        <v/>
      </c>
    </row>
    <row r="1006" customFormat="false" ht="15" hidden="false" customHeight="false" outlineLevel="0" collapsed="false">
      <c r="A1006" s="42"/>
      <c r="B1006" s="22"/>
      <c r="C1006" s="22"/>
      <c r="D1006" s="22"/>
      <c r="E1006" s="22"/>
      <c r="F1006" s="51" t="str">
        <f aca="false">IF(OR($A1006="",$E1006=""),"",IFERROR(INDEX($J$22:$J$52,MATCH($A1006,$I$22:$I$52,1)),""))</f>
        <v/>
      </c>
      <c r="G1006" s="52" t="str">
        <f aca="false">IF(AND(ISNUMBER($F1006),ISNUMBER($E1006)),ROUND($E1006*$F1006,2),"")</f>
        <v/>
      </c>
    </row>
    <row r="1007" customFormat="false" ht="15" hidden="false" customHeight="false" outlineLevel="0" collapsed="false">
      <c r="A1007" s="42"/>
      <c r="B1007" s="22"/>
      <c r="C1007" s="22"/>
      <c r="D1007" s="22"/>
      <c r="E1007" s="22"/>
      <c r="F1007" s="51" t="str">
        <f aca="false">IF(OR($A1007="",$E1007=""),"",IFERROR(INDEX($J$22:$J$52,MATCH($A1007,$I$22:$I$52,1)),""))</f>
        <v/>
      </c>
      <c r="G1007" s="52" t="str">
        <f aca="false">IF(AND(ISNUMBER($F1007),ISNUMBER($E1007)),ROUND($E1007*$F1007,2),"")</f>
        <v/>
      </c>
    </row>
    <row r="1008" customFormat="false" ht="15" hidden="false" customHeight="false" outlineLevel="0" collapsed="false">
      <c r="A1008" s="42"/>
      <c r="B1008" s="22"/>
      <c r="C1008" s="22"/>
      <c r="D1008" s="22"/>
      <c r="E1008" s="22"/>
      <c r="F1008" s="51" t="str">
        <f aca="false">IF(OR($A1008="",$E1008=""),"",IFERROR(INDEX($J$22:$J$52,MATCH($A1008,$I$22:$I$52,1)),""))</f>
        <v/>
      </c>
      <c r="G1008" s="52" t="str">
        <f aca="false">IF(AND(ISNUMBER($F1008),ISNUMBER($E1008)),ROUND($E1008*$F1008,2),"")</f>
        <v/>
      </c>
    </row>
    <row r="1009" customFormat="false" ht="15" hidden="false" customHeight="false" outlineLevel="0" collapsed="false">
      <c r="A1009" s="42"/>
      <c r="B1009" s="22"/>
      <c r="C1009" s="22"/>
      <c r="D1009" s="22"/>
      <c r="E1009" s="22"/>
      <c r="F1009" s="51" t="str">
        <f aca="false">IF(OR($A1009="",$E1009=""),"",IFERROR(INDEX($J$22:$J$52,MATCH($A1009,$I$22:$I$52,1)),""))</f>
        <v/>
      </c>
      <c r="G1009" s="52" t="str">
        <f aca="false">IF(AND(ISNUMBER($F1009),ISNUMBER($E1009)),ROUND($E1009*$F1009,2),"")</f>
        <v/>
      </c>
    </row>
    <row r="1010" customFormat="false" ht="15" hidden="false" customHeight="false" outlineLevel="0" collapsed="false">
      <c r="A1010" s="42"/>
      <c r="B1010" s="22"/>
      <c r="C1010" s="22"/>
      <c r="D1010" s="22"/>
      <c r="E1010" s="22"/>
      <c r="F1010" s="51" t="str">
        <f aca="false">IF(OR($A1010="",$E1010=""),"",IFERROR(INDEX($J$22:$J$52,MATCH($A1010,$I$22:$I$52,1)),""))</f>
        <v/>
      </c>
      <c r="G1010" s="52" t="str">
        <f aca="false">IF(AND(ISNUMBER($F1010),ISNUMBER($E1010)),ROUND($E1010*$F1010,2),"")</f>
        <v/>
      </c>
    </row>
    <row r="1011" customFormat="false" ht="15" hidden="false" customHeight="false" outlineLevel="0" collapsed="false">
      <c r="A1011" s="42"/>
      <c r="B1011" s="22"/>
      <c r="C1011" s="22"/>
      <c r="D1011" s="22"/>
      <c r="E1011" s="22"/>
      <c r="F1011" s="51" t="str">
        <f aca="false">IF(OR($A1011="",$E1011=""),"",IFERROR(INDEX($J$22:$J$52,MATCH($A1011,$I$22:$I$52,1)),""))</f>
        <v/>
      </c>
      <c r="G1011" s="52" t="str">
        <f aca="false">IF(AND(ISNUMBER($F1011),ISNUMBER($E1011)),ROUND($E1011*$F1011,2),"")</f>
        <v/>
      </c>
    </row>
    <row r="1012" customFormat="false" ht="15" hidden="false" customHeight="false" outlineLevel="0" collapsed="false">
      <c r="A1012" s="42"/>
      <c r="B1012" s="22"/>
      <c r="C1012" s="22"/>
      <c r="D1012" s="22"/>
      <c r="E1012" s="22"/>
      <c r="F1012" s="51" t="str">
        <f aca="false">IF(OR($A1012="",$E1012=""),"",IFERROR(INDEX($J$22:$J$52,MATCH($A1012,$I$22:$I$52,1)),""))</f>
        <v/>
      </c>
      <c r="G1012" s="52" t="str">
        <f aca="false">IF(AND(ISNUMBER($F1012),ISNUMBER($E1012)),ROUND($E1012*$F1012,2),"")</f>
        <v/>
      </c>
    </row>
    <row r="1013" customFormat="false" ht="15" hidden="false" customHeight="false" outlineLevel="0" collapsed="false">
      <c r="A1013" s="42"/>
      <c r="B1013" s="22"/>
      <c r="C1013" s="22"/>
      <c r="D1013" s="22"/>
      <c r="E1013" s="22"/>
      <c r="F1013" s="51" t="str">
        <f aca="false">IF(OR($A1013="",$E1013=""),"",IFERROR(INDEX($J$22:$J$52,MATCH($A1013,$I$22:$I$52,1)),""))</f>
        <v/>
      </c>
      <c r="G1013" s="52" t="str">
        <f aca="false">IF(AND(ISNUMBER($F1013),ISNUMBER($E1013)),ROUND($E1013*$F1013,2),"")</f>
        <v/>
      </c>
    </row>
    <row r="1014" customFormat="false" ht="15" hidden="false" customHeight="false" outlineLevel="0" collapsed="false">
      <c r="A1014" s="42"/>
      <c r="B1014" s="22"/>
      <c r="C1014" s="22"/>
      <c r="D1014" s="22"/>
      <c r="E1014" s="22"/>
      <c r="F1014" s="51" t="str">
        <f aca="false">IF(OR($A1014="",$E1014=""),"",IFERROR(INDEX($J$22:$J$52,MATCH($A1014,$I$22:$I$52,1)),""))</f>
        <v/>
      </c>
      <c r="G1014" s="52" t="str">
        <f aca="false">IF(AND(ISNUMBER($F1014),ISNUMBER($E1014)),ROUND($E1014*$F1014,2),"")</f>
        <v/>
      </c>
    </row>
    <row r="1015" customFormat="false" ht="15" hidden="false" customHeight="false" outlineLevel="0" collapsed="false">
      <c r="A1015" s="42"/>
      <c r="B1015" s="22"/>
      <c r="C1015" s="22"/>
      <c r="D1015" s="22"/>
      <c r="E1015" s="22"/>
      <c r="F1015" s="51" t="str">
        <f aca="false">IF(OR($A1015="",$E1015=""),"",IFERROR(INDEX($J$22:$J$52,MATCH($A1015,$I$22:$I$52,1)),""))</f>
        <v/>
      </c>
      <c r="G1015" s="52" t="str">
        <f aca="false">IF(AND(ISNUMBER($F1015),ISNUMBER($E1015)),ROUND($E1015*$F1015,2),"")</f>
        <v/>
      </c>
    </row>
    <row r="1016" customFormat="false" ht="15" hidden="false" customHeight="false" outlineLevel="0" collapsed="false">
      <c r="A1016" s="42"/>
      <c r="B1016" s="22"/>
      <c r="C1016" s="22"/>
      <c r="D1016" s="22"/>
      <c r="E1016" s="22"/>
      <c r="F1016" s="51" t="str">
        <f aca="false">IF(OR($A1016="",$E1016=""),"",IFERROR(INDEX($J$22:$J$52,MATCH($A1016,$I$22:$I$52,1)),""))</f>
        <v/>
      </c>
      <c r="G1016" s="52" t="str">
        <f aca="false">IF(AND(ISNUMBER($F1016),ISNUMBER($E1016)),ROUND($E1016*$F1016,2),"")</f>
        <v/>
      </c>
    </row>
    <row r="1017" customFormat="false" ht="15" hidden="false" customHeight="false" outlineLevel="0" collapsed="false">
      <c r="A1017" s="42"/>
      <c r="B1017" s="22"/>
      <c r="C1017" s="22"/>
      <c r="D1017" s="22"/>
      <c r="E1017" s="22"/>
      <c r="F1017" s="51" t="str">
        <f aca="false">IF(OR($A1017="",$E1017=""),"",IFERROR(INDEX($J$22:$J$52,MATCH($A1017,$I$22:$I$52,1)),""))</f>
        <v/>
      </c>
      <c r="G1017" s="52" t="str">
        <f aca="false">IF(AND(ISNUMBER($F1017),ISNUMBER($E1017)),ROUND($E1017*$F1017,2),"")</f>
        <v/>
      </c>
    </row>
    <row r="1018" customFormat="false" ht="15" hidden="false" customHeight="false" outlineLevel="0" collapsed="false">
      <c r="A1018" s="42"/>
      <c r="B1018" s="22"/>
      <c r="C1018" s="22"/>
      <c r="D1018" s="22"/>
      <c r="E1018" s="22"/>
      <c r="F1018" s="51" t="str">
        <f aca="false">IF(OR($A1018="",$E1018=""),"",IFERROR(INDEX($J$22:$J$52,MATCH($A1018,$I$22:$I$52,1)),""))</f>
        <v/>
      </c>
      <c r="G1018" s="52" t="str">
        <f aca="false">IF(AND(ISNUMBER($F1018),ISNUMBER($E1018)),ROUND($E1018*$F1018,2),"")</f>
        <v/>
      </c>
    </row>
    <row r="1019" customFormat="false" ht="15" hidden="false" customHeight="false" outlineLevel="0" collapsed="false">
      <c r="A1019" s="42"/>
      <c r="B1019" s="22"/>
      <c r="C1019" s="22"/>
      <c r="D1019" s="22"/>
      <c r="E1019" s="22"/>
      <c r="F1019" s="51" t="str">
        <f aca="false">IF(OR($A1019="",$E1019=""),"",IFERROR(INDEX($J$22:$J$52,MATCH($A1019,$I$22:$I$52,1)),""))</f>
        <v/>
      </c>
      <c r="G1019" s="52" t="str">
        <f aca="false">IF(AND(ISNUMBER($F1019),ISNUMBER($E1019)),ROUND($E1019*$F1019,2),"")</f>
        <v/>
      </c>
    </row>
    <row r="1020" customFormat="false" ht="15" hidden="false" customHeight="false" outlineLevel="0" collapsed="false">
      <c r="A1020" s="42"/>
      <c r="B1020" s="22"/>
      <c r="C1020" s="22"/>
      <c r="D1020" s="22"/>
      <c r="E1020" s="22"/>
      <c r="F1020" s="51" t="str">
        <f aca="false">IF(OR($A1020="",$E1020=""),"",IFERROR(INDEX($J$22:$J$52,MATCH($A1020,$I$22:$I$52,1)),""))</f>
        <v/>
      </c>
      <c r="G1020" s="52" t="str">
        <f aca="false">IF(AND(ISNUMBER($F1020),ISNUMBER($E1020)),ROUND($E1020*$F1020,2),"")</f>
        <v/>
      </c>
    </row>
    <row r="1021" customFormat="false" ht="15" hidden="false" customHeight="false" outlineLevel="0" collapsed="false">
      <c r="A1021" s="42"/>
      <c r="B1021" s="22"/>
      <c r="C1021" s="22"/>
      <c r="D1021" s="22"/>
      <c r="E1021" s="22"/>
      <c r="F1021" s="51" t="str">
        <f aca="false">IF(OR($A1021="",$E1021=""),"",IFERROR(INDEX($J$22:$J$52,MATCH($A1021,$I$22:$I$52,1)),""))</f>
        <v/>
      </c>
      <c r="G1021" s="52" t="str">
        <f aca="false">IF(AND(ISNUMBER($F1021),ISNUMBER($E1021)),ROUND($E1021*$F1021,2),"")</f>
        <v/>
      </c>
    </row>
  </sheetData>
  <mergeCells count="13">
    <mergeCell ref="A5:D5"/>
    <mergeCell ref="A6:D6"/>
    <mergeCell ref="A7:D7"/>
    <mergeCell ref="A8:D8"/>
    <mergeCell ref="A9:D9"/>
    <mergeCell ref="A10:D10"/>
    <mergeCell ref="A11:D11"/>
    <mergeCell ref="A12:D12"/>
    <mergeCell ref="A13:D13"/>
    <mergeCell ref="A14:G14"/>
    <mergeCell ref="A17:D17"/>
    <mergeCell ref="A18:D18"/>
    <mergeCell ref="A19:G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A694"/>
    <pageSetUpPr fitToPage="false"/>
  </sheetPr>
  <dimension ref="A1:B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2" min="2" style="0" width="16"/>
  </cols>
  <sheetData>
    <row r="1" customFormat="false" ht="19.7" hidden="false" customHeight="false" outlineLevel="0" collapsed="false">
      <c r="A1" s="26" t="s">
        <v>116</v>
      </c>
    </row>
    <row r="2" customFormat="false" ht="15" hidden="false" customHeight="false" outlineLevel="0" collapsed="false">
      <c r="A2" s="4" t="str">
        <f aca="false">'Start Here'!$B$12</f>
        <v>Juniper Lane Studio</v>
      </c>
    </row>
    <row r="3" customFormat="false" ht="15" hidden="false" customHeight="false" outlineLevel="0" collapsed="false">
      <c r="A3" s="55" t="s">
        <v>106</v>
      </c>
      <c r="B3" s="53" t="n">
        <f aca="false">DATE(Dashboard!$M$1,1,1)</f>
        <v>46023</v>
      </c>
    </row>
    <row r="4" customFormat="false" ht="15" hidden="false" customHeight="false" outlineLevel="0" collapsed="false">
      <c r="A4" s="55" t="s">
        <v>107</v>
      </c>
      <c r="B4" s="53" t="n">
        <f aca="false">DATE(Dashboard!$M$1,12,31)</f>
        <v>46387</v>
      </c>
    </row>
    <row r="5" customFormat="false" ht="15" hidden="false" customHeight="false" outlineLevel="0" collapsed="false">
      <c r="A5" s="56"/>
      <c r="B5" s="57" t="s">
        <v>11</v>
      </c>
    </row>
    <row r="6" customFormat="false" ht="15" hidden="false" customHeight="false" outlineLevel="0" collapsed="false">
      <c r="A6" s="58" t="s">
        <v>117</v>
      </c>
      <c r="B6" s="58"/>
    </row>
    <row r="7" customFormat="false" ht="15" hidden="false" customHeight="false" outlineLevel="0" collapsed="false">
      <c r="A7" s="59" t="str">
        <f aca="false">'Chart of Accounts'!$A$17</f>
        <v>4000 Services</v>
      </c>
      <c r="B7" s="41" t="n">
        <f aca="false">-'Chart of Accounts'!$H$17</f>
        <v>2250</v>
      </c>
    </row>
    <row r="8" customFormat="false" ht="15" hidden="false" customHeight="false" outlineLevel="0" collapsed="false">
      <c r="A8" s="59" t="str">
        <f aca="false">'Chart of Accounts'!$A$18</f>
        <v>4010 Product Sales</v>
      </c>
      <c r="B8" s="41" t="n">
        <f aca="false">-'Chart of Accounts'!$H$18</f>
        <v>-0</v>
      </c>
    </row>
    <row r="9" customFormat="false" ht="15" hidden="false" customHeight="false" outlineLevel="0" collapsed="false">
      <c r="A9" s="59" t="str">
        <f aca="false">'Chart of Accounts'!$A$19</f>
        <v>4020 Other Business Income</v>
      </c>
      <c r="B9" s="41" t="n">
        <f aca="false">-'Chart of Accounts'!$H$19</f>
        <v>-0</v>
      </c>
    </row>
    <row r="10" customFormat="false" ht="15" hidden="false" customHeight="false" outlineLevel="0" collapsed="false">
      <c r="A10" s="59" t="str">
        <f aca="false">'Chart of Accounts'!$A$20</f>
        <v>4900 Refunds &amp; Discounts</v>
      </c>
      <c r="B10" s="41" t="n">
        <f aca="false">-'Chart of Accounts'!$H$20</f>
        <v>-0</v>
      </c>
    </row>
    <row r="11" customFormat="false" ht="15" hidden="false" customHeight="false" outlineLevel="0" collapsed="false">
      <c r="A11" s="59" t="s">
        <v>118</v>
      </c>
      <c r="B11" s="41" t="n">
        <f aca="false">-(SUMIFS('Chart of Accounts'!$H$2:$H$57,'Chart of Accounts'!$B$2:$B$57,"Income"))-SUM(B7:B10)</f>
        <v>0</v>
      </c>
    </row>
    <row r="12" customFormat="false" ht="15" hidden="false" customHeight="false" outlineLevel="0" collapsed="false">
      <c r="A12" s="28" t="s">
        <v>119</v>
      </c>
      <c r="B12" s="60" t="n">
        <f aca="false">-(SUMIFS('Chart of Accounts'!$H$2:$H$57,'Chart of Accounts'!$B$2:$B$57,"Income"))</f>
        <v>2250</v>
      </c>
    </row>
    <row r="13" customFormat="false" ht="15" hidden="false" customHeight="false" outlineLevel="0" collapsed="false">
      <c r="A13" s="58" t="s">
        <v>120</v>
      </c>
      <c r="B13" s="58"/>
    </row>
    <row r="14" customFormat="false" ht="15" hidden="false" customHeight="false" outlineLevel="0" collapsed="false">
      <c r="A14" s="59" t="str">
        <f aca="false">'Chart of Accounts'!$A$21</f>
        <v>5000 Cost of Products Sold</v>
      </c>
      <c r="B14" s="41" t="n">
        <f aca="false">'Chart of Accounts'!$H$21</f>
        <v>0</v>
      </c>
    </row>
    <row r="15" customFormat="false" ht="15" hidden="false" customHeight="false" outlineLevel="0" collapsed="false">
      <c r="A15" s="59" t="s">
        <v>118</v>
      </c>
      <c r="B15" s="41" t="n">
        <f aca="false">(SUMIFS('Chart of Accounts'!$H$2:$H$57,'Chart of Accounts'!$B$2:$B$57,"Cost of Goods Sold"))-SUM(B14:B14)</f>
        <v>0</v>
      </c>
    </row>
    <row r="16" customFormat="false" ht="15" hidden="false" customHeight="false" outlineLevel="0" collapsed="false">
      <c r="A16" s="28" t="s">
        <v>121</v>
      </c>
      <c r="B16" s="60" t="n">
        <f aca="false">(SUMIFS('Chart of Accounts'!$H$2:$H$57,'Chart of Accounts'!$B$2:$B$57,"Cost of Goods Sold"))</f>
        <v>0</v>
      </c>
    </row>
    <row r="17" customFormat="false" ht="15" hidden="false" customHeight="false" outlineLevel="0" collapsed="false">
      <c r="A17" s="61" t="s">
        <v>122</v>
      </c>
      <c r="B17" s="62" t="n">
        <f aca="false">B12-B16</f>
        <v>2250</v>
      </c>
    </row>
    <row r="18" customFormat="false" ht="15" hidden="false" customHeight="false" outlineLevel="0" collapsed="false">
      <c r="A18" s="58" t="s">
        <v>123</v>
      </c>
      <c r="B18" s="58"/>
    </row>
    <row r="19" customFormat="false" ht="15" hidden="false" customHeight="false" outlineLevel="0" collapsed="false">
      <c r="A19" s="59" t="str">
        <f aca="false">'Chart of Accounts'!$A$22</f>
        <v>6000 Advertising &amp; Marketing</v>
      </c>
      <c r="B19" s="41" t="n">
        <f aca="false">'Chart of Accounts'!$H$22</f>
        <v>75</v>
      </c>
    </row>
    <row r="20" customFormat="false" ht="15" hidden="false" customHeight="false" outlineLevel="0" collapsed="false">
      <c r="A20" s="59" t="str">
        <f aca="false">'Chart of Accounts'!$A$23</f>
        <v>6050 Car &amp; Mileage</v>
      </c>
      <c r="B20" s="41" t="n">
        <f aca="false">'Chart of Accounts'!$H$23</f>
        <v>31.92</v>
      </c>
    </row>
    <row r="21" customFormat="false" ht="15" hidden="false" customHeight="false" outlineLevel="0" collapsed="false">
      <c r="A21" s="59" t="str">
        <f aca="false">'Chart of Accounts'!$A$24</f>
        <v>6100 Merchant &amp; Platform Fees</v>
      </c>
      <c r="B21" s="41" t="n">
        <f aca="false">'Chart of Accounts'!$H$24</f>
        <v>0</v>
      </c>
    </row>
    <row r="22" customFormat="false" ht="15" hidden="false" customHeight="false" outlineLevel="0" collapsed="false">
      <c r="A22" s="59" t="str">
        <f aca="false">'Chart of Accounts'!$A$25</f>
        <v>6150 Contract Labor</v>
      </c>
      <c r="B22" s="41" t="n">
        <f aca="false">'Chart of Accounts'!$H$25</f>
        <v>320</v>
      </c>
    </row>
    <row r="23" customFormat="false" ht="15" hidden="false" customHeight="false" outlineLevel="0" collapsed="false">
      <c r="A23" s="59" t="str">
        <f aca="false">'Chart of Accounts'!$A$26</f>
        <v>6200 Depreciation</v>
      </c>
      <c r="B23" s="41" t="n">
        <f aca="false">'Chart of Accounts'!$H$26</f>
        <v>0</v>
      </c>
    </row>
    <row r="24" customFormat="false" ht="15" hidden="false" customHeight="false" outlineLevel="0" collapsed="false">
      <c r="A24" s="59" t="str">
        <f aca="false">'Chart of Accounts'!$A$27</f>
        <v>6250 Insurance</v>
      </c>
      <c r="B24" s="41" t="n">
        <f aca="false">'Chart of Accounts'!$H$27</f>
        <v>112.5</v>
      </c>
    </row>
    <row r="25" customFormat="false" ht="15" hidden="false" customHeight="false" outlineLevel="0" collapsed="false">
      <c r="A25" s="59" t="str">
        <f aca="false">'Chart of Accounts'!$A$28</f>
        <v>6300 Interest</v>
      </c>
      <c r="B25" s="41" t="n">
        <f aca="false">'Chart of Accounts'!$H$28</f>
        <v>0</v>
      </c>
    </row>
    <row r="26" customFormat="false" ht="15" hidden="false" customHeight="false" outlineLevel="0" collapsed="false">
      <c r="A26" s="59" t="str">
        <f aca="false">'Chart of Accounts'!$A$29</f>
        <v>6350 Legal &amp; Professional</v>
      </c>
      <c r="B26" s="41" t="n">
        <f aca="false">'Chart of Accounts'!$H$29</f>
        <v>0</v>
      </c>
    </row>
    <row r="27" customFormat="false" ht="15" hidden="false" customHeight="false" outlineLevel="0" collapsed="false">
      <c r="A27" s="59" t="str">
        <f aca="false">'Chart of Accounts'!$A$30</f>
        <v>6400 Office Expenses</v>
      </c>
      <c r="B27" s="41" t="n">
        <f aca="false">'Chart of Accounts'!$H$30</f>
        <v>0</v>
      </c>
    </row>
    <row r="28" customFormat="false" ht="15" hidden="false" customHeight="false" outlineLevel="0" collapsed="false">
      <c r="A28" s="59" t="str">
        <f aca="false">'Chart of Accounts'!$A$31</f>
        <v>6450 Equipment Rental</v>
      </c>
      <c r="B28" s="41" t="n">
        <f aca="false">'Chart of Accounts'!$H$31</f>
        <v>0</v>
      </c>
    </row>
    <row r="29" customFormat="false" ht="15" hidden="false" customHeight="false" outlineLevel="0" collapsed="false">
      <c r="A29" s="59" t="str">
        <f aca="false">'Chart of Accounts'!$A$32</f>
        <v>6500 Rent</v>
      </c>
      <c r="B29" s="41" t="n">
        <f aca="false">'Chart of Accounts'!$H$32</f>
        <v>0</v>
      </c>
    </row>
    <row r="30" customFormat="false" ht="15" hidden="false" customHeight="false" outlineLevel="0" collapsed="false">
      <c r="A30" s="59" t="str">
        <f aca="false">'Chart of Accounts'!$A$33</f>
        <v>6550 Repairs &amp; Maintenance</v>
      </c>
      <c r="B30" s="41" t="n">
        <f aca="false">'Chart of Accounts'!$H$33</f>
        <v>0</v>
      </c>
    </row>
    <row r="31" customFormat="false" ht="15" hidden="false" customHeight="false" outlineLevel="0" collapsed="false">
      <c r="A31" s="59" t="str">
        <f aca="false">'Chart of Accounts'!$A$34</f>
        <v>6600 Supplies</v>
      </c>
      <c r="B31" s="41" t="n">
        <f aca="false">'Chart of Accounts'!$H$34</f>
        <v>86.4</v>
      </c>
    </row>
    <row r="32" customFormat="false" ht="15" hidden="false" customHeight="false" outlineLevel="0" collapsed="false">
      <c r="A32" s="59" t="str">
        <f aca="false">'Chart of Accounts'!$A$35</f>
        <v>6650 Taxes &amp; Licenses</v>
      </c>
      <c r="B32" s="41" t="n">
        <f aca="false">'Chart of Accounts'!$H$35</f>
        <v>0</v>
      </c>
    </row>
    <row r="33" customFormat="false" ht="15" hidden="false" customHeight="false" outlineLevel="0" collapsed="false">
      <c r="A33" s="59" t="str">
        <f aca="false">'Chart of Accounts'!$A$36</f>
        <v>6700 Travel</v>
      </c>
      <c r="B33" s="41" t="n">
        <f aca="false">'Chart of Accounts'!$H$36</f>
        <v>0</v>
      </c>
    </row>
    <row r="34" customFormat="false" ht="15" hidden="false" customHeight="false" outlineLevel="0" collapsed="false">
      <c r="A34" s="59" t="str">
        <f aca="false">'Chart of Accounts'!$A$37</f>
        <v>6750 Meals</v>
      </c>
      <c r="B34" s="41" t="n">
        <f aca="false">'Chart of Accounts'!$H$37</f>
        <v>0</v>
      </c>
    </row>
    <row r="35" customFormat="false" ht="15" hidden="false" customHeight="false" outlineLevel="0" collapsed="false">
      <c r="A35" s="59" t="str">
        <f aca="false">'Chart of Accounts'!$A$38</f>
        <v>6800 Phone, Internet &amp; Utilities</v>
      </c>
      <c r="B35" s="41" t="n">
        <f aca="false">'Chart of Accounts'!$H$38</f>
        <v>0</v>
      </c>
    </row>
    <row r="36" customFormat="false" ht="15" hidden="false" customHeight="false" outlineLevel="0" collapsed="false">
      <c r="A36" s="59" t="str">
        <f aca="false">'Chart of Accounts'!$A$39</f>
        <v>6850 Wages</v>
      </c>
      <c r="B36" s="41" t="n">
        <f aca="false">'Chart of Accounts'!$H$39</f>
        <v>0</v>
      </c>
    </row>
    <row r="37" customFormat="false" ht="15" hidden="false" customHeight="false" outlineLevel="0" collapsed="false">
      <c r="A37" s="59" t="str">
        <f aca="false">'Chart of Accounts'!$A$40</f>
        <v>6900 Education &amp; Training</v>
      </c>
      <c r="B37" s="41" t="n">
        <f aca="false">'Chart of Accounts'!$H$40</f>
        <v>0</v>
      </c>
    </row>
    <row r="38" customFormat="false" ht="15" hidden="false" customHeight="false" outlineLevel="0" collapsed="false">
      <c r="A38" s="59" t="str">
        <f aca="false">'Chart of Accounts'!$A$41</f>
        <v>6910 Software &amp; Subscriptions</v>
      </c>
      <c r="B38" s="41" t="n">
        <f aca="false">'Chart of Accounts'!$H$41</f>
        <v>73.99</v>
      </c>
    </row>
    <row r="39" customFormat="false" ht="15" hidden="false" customHeight="false" outlineLevel="0" collapsed="false">
      <c r="A39" s="59" t="str">
        <f aca="false">'Chart of Accounts'!$A$42</f>
        <v>6920 Dues &amp; Memberships</v>
      </c>
      <c r="B39" s="41" t="n">
        <f aca="false">'Chart of Accounts'!$H$42</f>
        <v>0</v>
      </c>
    </row>
    <row r="40" customFormat="false" ht="15" hidden="false" customHeight="false" outlineLevel="0" collapsed="false">
      <c r="A40" s="59" t="str">
        <f aca="false">'Chart of Accounts'!$A$43</f>
        <v>6930 Bank Fees</v>
      </c>
      <c r="B40" s="41" t="n">
        <f aca="false">'Chart of Accounts'!$H$43</f>
        <v>0</v>
      </c>
    </row>
    <row r="41" customFormat="false" ht="15" hidden="false" customHeight="false" outlineLevel="0" collapsed="false">
      <c r="A41" s="59" t="str">
        <f aca="false">'Chart of Accounts'!$A$44</f>
        <v>6990 Other Expenses</v>
      </c>
      <c r="B41" s="41" t="n">
        <f aca="false">'Chart of Accounts'!$H$44</f>
        <v>0</v>
      </c>
    </row>
    <row r="42" customFormat="false" ht="15" hidden="false" customHeight="false" outlineLevel="0" collapsed="false">
      <c r="A42" s="59" t="str">
        <f aca="false">'Chart of Accounts'!$A$45</f>
        <v>6995 Business Use of Home</v>
      </c>
      <c r="B42" s="41" t="n">
        <f aca="false">'Chart of Accounts'!$H$45</f>
        <v>0</v>
      </c>
    </row>
    <row r="43" customFormat="false" ht="15" hidden="false" customHeight="false" outlineLevel="0" collapsed="false">
      <c r="A43" s="59" t="str">
        <f aca="false">'Chart of Accounts'!$A$47</f>
        <v>9999 Uncategorized</v>
      </c>
      <c r="B43" s="41" t="n">
        <f aca="false">'Chart of Accounts'!$H$47</f>
        <v>8.75</v>
      </c>
    </row>
    <row r="44" customFormat="false" ht="15" hidden="false" customHeight="false" outlineLevel="0" collapsed="false">
      <c r="A44" s="59" t="s">
        <v>118</v>
      </c>
      <c r="B44" s="41" t="n">
        <f aca="false">(SUMIFS('Chart of Accounts'!$H$2:$H$57,'Chart of Accounts'!$B$2:$B$57,"Expenses")+SUMIFS('Chart of Accounts'!$H$2:$H$57,'Chart of Accounts'!$B$2:$B$57,"Uncategorized"))-SUM(B19:B43)</f>
        <v>0</v>
      </c>
    </row>
    <row r="45" customFormat="false" ht="15" hidden="false" customHeight="false" outlineLevel="0" collapsed="false">
      <c r="A45" s="28" t="s">
        <v>124</v>
      </c>
      <c r="B45" s="60" t="n">
        <f aca="false">(SUMIFS('Chart of Accounts'!$H$2:$H$57,'Chart of Accounts'!$B$2:$B$57,"Expenses")+SUMIFS('Chart of Accounts'!$H$2:$H$57,'Chart of Accounts'!$B$2:$B$57,"Uncategorized"))</f>
        <v>708.56</v>
      </c>
    </row>
    <row r="46" customFormat="false" ht="15" hidden="false" customHeight="false" outlineLevel="0" collapsed="false">
      <c r="A46" s="58" t="s">
        <v>125</v>
      </c>
      <c r="B46" s="58"/>
    </row>
    <row r="47" customFormat="false" ht="15" hidden="false" customHeight="false" outlineLevel="0" collapsed="false">
      <c r="A47" s="59" t="str">
        <f aca="false">'Chart of Accounts'!$A$46</f>
        <v>7000 Interest Income</v>
      </c>
      <c r="B47" s="41" t="n">
        <f aca="false">-'Chart of Accounts'!$H$46</f>
        <v>-0</v>
      </c>
    </row>
    <row r="48" customFormat="false" ht="15" hidden="false" customHeight="false" outlineLevel="0" collapsed="false">
      <c r="A48" s="59" t="s">
        <v>118</v>
      </c>
      <c r="B48" s="41" t="n">
        <f aca="false">-(SUMIFS('Chart of Accounts'!$H$2:$H$57,'Chart of Accounts'!$B$2:$B$57,"Other Income"))-SUM(B47:B47)</f>
        <v>-0</v>
      </c>
    </row>
    <row r="49" customFormat="false" ht="15" hidden="false" customHeight="false" outlineLevel="0" collapsed="false">
      <c r="A49" s="28" t="s">
        <v>126</v>
      </c>
      <c r="B49" s="60" t="n">
        <f aca="false">-(SUMIFS('Chart of Accounts'!$H$2:$H$57,'Chart of Accounts'!$B$2:$B$57,"Other Income"))</f>
        <v>-0</v>
      </c>
    </row>
    <row r="50" customFormat="false" ht="15" hidden="false" customHeight="false" outlineLevel="0" collapsed="false">
      <c r="A50" s="58" t="s">
        <v>127</v>
      </c>
      <c r="B50" s="58"/>
    </row>
    <row r="51" customFormat="false" ht="15" hidden="false" customHeight="false" outlineLevel="0" collapsed="false">
      <c r="A51" s="59" t="s">
        <v>118</v>
      </c>
      <c r="B51" s="41" t="n">
        <f aca="false">(SUMIFS('Chart of Accounts'!$H$2:$H$57,'Chart of Accounts'!$B$2:$B$57,"Other Expenses"))</f>
        <v>0</v>
      </c>
    </row>
    <row r="52" customFormat="false" ht="15" hidden="false" customHeight="false" outlineLevel="0" collapsed="false">
      <c r="A52" s="28" t="s">
        <v>128</v>
      </c>
      <c r="B52" s="60" t="n">
        <f aca="false">(SUMIFS('Chart of Accounts'!$H$2:$H$57,'Chart of Accounts'!$B$2:$B$57,"Other Expenses"))</f>
        <v>0</v>
      </c>
    </row>
    <row r="53" customFormat="false" ht="15" hidden="false" customHeight="false" outlineLevel="0" collapsed="false">
      <c r="A53" s="58" t="s">
        <v>129</v>
      </c>
      <c r="B53" s="63" t="n">
        <f aca="false">B17-B45+B49-B52</f>
        <v>1541.44</v>
      </c>
    </row>
  </sheetData>
  <conditionalFormatting sqref="A7:B7">
    <cfRule type="expression" priority="2" aboveAverage="0" equalAverage="0" bottom="0" percent="0" rank="0" text="" dxfId="12">
      <formula>ROUND($B7,2)=0</formula>
    </cfRule>
  </conditionalFormatting>
  <conditionalFormatting sqref="A8:B8">
    <cfRule type="expression" priority="3" aboveAverage="0" equalAverage="0" bottom="0" percent="0" rank="0" text="" dxfId="12">
      <formula>ROUND($B8,2)=0</formula>
    </cfRule>
  </conditionalFormatting>
  <conditionalFormatting sqref="A9:B9">
    <cfRule type="expression" priority="4" aboveAverage="0" equalAverage="0" bottom="0" percent="0" rank="0" text="" dxfId="12">
      <formula>ROUND($B9,2)=0</formula>
    </cfRule>
  </conditionalFormatting>
  <conditionalFormatting sqref="A10:B10">
    <cfRule type="expression" priority="5" aboveAverage="0" equalAverage="0" bottom="0" percent="0" rank="0" text="" dxfId="12">
      <formula>ROUND($B10,2)=0</formula>
    </cfRule>
  </conditionalFormatting>
  <conditionalFormatting sqref="A11:B11">
    <cfRule type="expression" priority="6" aboveAverage="0" equalAverage="0" bottom="0" percent="0" rank="0" text="" dxfId="12">
      <formula>ROUND($B11,2)=0</formula>
    </cfRule>
  </conditionalFormatting>
  <conditionalFormatting sqref="A14:B14">
    <cfRule type="expression" priority="7" aboveAverage="0" equalAverage="0" bottom="0" percent="0" rank="0" text="" dxfId="12">
      <formula>ROUND($B14,2)=0</formula>
    </cfRule>
  </conditionalFormatting>
  <conditionalFormatting sqref="A15:B15">
    <cfRule type="expression" priority="8" aboveAverage="0" equalAverage="0" bottom="0" percent="0" rank="0" text="" dxfId="12">
      <formula>ROUND($B15,2)=0</formula>
    </cfRule>
  </conditionalFormatting>
  <conditionalFormatting sqref="A19:B19">
    <cfRule type="expression" priority="9" aboveAverage="0" equalAverage="0" bottom="0" percent="0" rank="0" text="" dxfId="12">
      <formula>ROUND($B19,2)=0</formula>
    </cfRule>
  </conditionalFormatting>
  <conditionalFormatting sqref="A20:B20">
    <cfRule type="expression" priority="10" aboveAverage="0" equalAverage="0" bottom="0" percent="0" rank="0" text="" dxfId="12">
      <formula>ROUND($B20,2)=0</formula>
    </cfRule>
  </conditionalFormatting>
  <conditionalFormatting sqref="A21:B21">
    <cfRule type="expression" priority="11" aboveAverage="0" equalAverage="0" bottom="0" percent="0" rank="0" text="" dxfId="12">
      <formula>ROUND($B21,2)=0</formula>
    </cfRule>
  </conditionalFormatting>
  <conditionalFormatting sqref="A22:B22">
    <cfRule type="expression" priority="12" aboveAverage="0" equalAverage="0" bottom="0" percent="0" rank="0" text="" dxfId="12">
      <formula>ROUND($B22,2)=0</formula>
    </cfRule>
  </conditionalFormatting>
  <conditionalFormatting sqref="A23:B23">
    <cfRule type="expression" priority="13" aboveAverage="0" equalAverage="0" bottom="0" percent="0" rank="0" text="" dxfId="12">
      <formula>ROUND($B23,2)=0</formula>
    </cfRule>
  </conditionalFormatting>
  <conditionalFormatting sqref="A24:B24">
    <cfRule type="expression" priority="14" aboveAverage="0" equalAverage="0" bottom="0" percent="0" rank="0" text="" dxfId="12">
      <formula>ROUND($B24,2)=0</formula>
    </cfRule>
  </conditionalFormatting>
  <conditionalFormatting sqref="A25:B25">
    <cfRule type="expression" priority="15" aboveAverage="0" equalAverage="0" bottom="0" percent="0" rank="0" text="" dxfId="12">
      <formula>ROUND($B25,2)=0</formula>
    </cfRule>
  </conditionalFormatting>
  <conditionalFormatting sqref="A26:B26">
    <cfRule type="expression" priority="16" aboveAverage="0" equalAverage="0" bottom="0" percent="0" rank="0" text="" dxfId="12">
      <formula>ROUND($B26,2)=0</formula>
    </cfRule>
  </conditionalFormatting>
  <conditionalFormatting sqref="A27:B27">
    <cfRule type="expression" priority="17" aboveAverage="0" equalAverage="0" bottom="0" percent="0" rank="0" text="" dxfId="12">
      <formula>ROUND($B27,2)=0</formula>
    </cfRule>
  </conditionalFormatting>
  <conditionalFormatting sqref="A28:B28">
    <cfRule type="expression" priority="18" aboveAverage="0" equalAverage="0" bottom="0" percent="0" rank="0" text="" dxfId="12">
      <formula>ROUND($B28,2)=0</formula>
    </cfRule>
  </conditionalFormatting>
  <conditionalFormatting sqref="A29:B29">
    <cfRule type="expression" priority="19" aboveAverage="0" equalAverage="0" bottom="0" percent="0" rank="0" text="" dxfId="12">
      <formula>ROUND($B29,2)=0</formula>
    </cfRule>
  </conditionalFormatting>
  <conditionalFormatting sqref="A30:B30">
    <cfRule type="expression" priority="20" aboveAverage="0" equalAverage="0" bottom="0" percent="0" rank="0" text="" dxfId="12">
      <formula>ROUND($B30,2)=0</formula>
    </cfRule>
  </conditionalFormatting>
  <conditionalFormatting sqref="A31:B31">
    <cfRule type="expression" priority="21" aboveAverage="0" equalAverage="0" bottom="0" percent="0" rank="0" text="" dxfId="12">
      <formula>ROUND($B31,2)=0</formula>
    </cfRule>
  </conditionalFormatting>
  <conditionalFormatting sqref="A32:B32">
    <cfRule type="expression" priority="22" aboveAverage="0" equalAverage="0" bottom="0" percent="0" rank="0" text="" dxfId="12">
      <formula>ROUND($B32,2)=0</formula>
    </cfRule>
  </conditionalFormatting>
  <conditionalFormatting sqref="A33:B33">
    <cfRule type="expression" priority="23" aboveAverage="0" equalAverage="0" bottom="0" percent="0" rank="0" text="" dxfId="12">
      <formula>ROUND($B33,2)=0</formula>
    </cfRule>
  </conditionalFormatting>
  <conditionalFormatting sqref="A34:B34">
    <cfRule type="expression" priority="24" aboveAverage="0" equalAverage="0" bottom="0" percent="0" rank="0" text="" dxfId="12">
      <formula>ROUND($B34,2)=0</formula>
    </cfRule>
  </conditionalFormatting>
  <conditionalFormatting sqref="A35:B35">
    <cfRule type="expression" priority="25" aboveAverage="0" equalAverage="0" bottom="0" percent="0" rank="0" text="" dxfId="12">
      <formula>ROUND($B35,2)=0</formula>
    </cfRule>
  </conditionalFormatting>
  <conditionalFormatting sqref="A36:B36">
    <cfRule type="expression" priority="26" aboveAverage="0" equalAverage="0" bottom="0" percent="0" rank="0" text="" dxfId="12">
      <formula>ROUND($B36,2)=0</formula>
    </cfRule>
  </conditionalFormatting>
  <conditionalFormatting sqref="A37:B37">
    <cfRule type="expression" priority="27" aboveAverage="0" equalAverage="0" bottom="0" percent="0" rank="0" text="" dxfId="12">
      <formula>ROUND($B37,2)=0</formula>
    </cfRule>
  </conditionalFormatting>
  <conditionalFormatting sqref="A38:B38">
    <cfRule type="expression" priority="28" aboveAverage="0" equalAverage="0" bottom="0" percent="0" rank="0" text="" dxfId="12">
      <formula>ROUND($B38,2)=0</formula>
    </cfRule>
  </conditionalFormatting>
  <conditionalFormatting sqref="A39:B39">
    <cfRule type="expression" priority="29" aboveAverage="0" equalAverage="0" bottom="0" percent="0" rank="0" text="" dxfId="12">
      <formula>ROUND($B39,2)=0</formula>
    </cfRule>
  </conditionalFormatting>
  <conditionalFormatting sqref="A40:B40">
    <cfRule type="expression" priority="30" aboveAverage="0" equalAverage="0" bottom="0" percent="0" rank="0" text="" dxfId="12">
      <formula>ROUND($B40,2)=0</formula>
    </cfRule>
  </conditionalFormatting>
  <conditionalFormatting sqref="A41:B41">
    <cfRule type="expression" priority="31" aboveAverage="0" equalAverage="0" bottom="0" percent="0" rank="0" text="" dxfId="12">
      <formula>ROUND($B41,2)=0</formula>
    </cfRule>
  </conditionalFormatting>
  <conditionalFormatting sqref="A42:B42">
    <cfRule type="expression" priority="32" aboveAverage="0" equalAverage="0" bottom="0" percent="0" rank="0" text="" dxfId="12">
      <formula>ROUND($B42,2)=0</formula>
    </cfRule>
  </conditionalFormatting>
  <conditionalFormatting sqref="A43:B43">
    <cfRule type="expression" priority="33" aboveAverage="0" equalAverage="0" bottom="0" percent="0" rank="0" text="" dxfId="12">
      <formula>ROUND($B43,2)=0</formula>
    </cfRule>
  </conditionalFormatting>
  <conditionalFormatting sqref="A44:B44">
    <cfRule type="expression" priority="34" aboveAverage="0" equalAverage="0" bottom="0" percent="0" rank="0" text="" dxfId="12">
      <formula>ROUND($B44,2)=0</formula>
    </cfRule>
  </conditionalFormatting>
  <conditionalFormatting sqref="A47:B47">
    <cfRule type="expression" priority="35" aboveAverage="0" equalAverage="0" bottom="0" percent="0" rank="0" text="" dxfId="12">
      <formula>ROUND($B47,2)=0</formula>
    </cfRule>
  </conditionalFormatting>
  <conditionalFormatting sqref="A48:B48">
    <cfRule type="expression" priority="36" aboveAverage="0" equalAverage="0" bottom="0" percent="0" rank="0" text="" dxfId="12">
      <formula>ROUND($B48,2)=0</formula>
    </cfRule>
  </conditionalFormatting>
  <conditionalFormatting sqref="A51:B51">
    <cfRule type="expression" priority="37" aboveAverage="0" equalAverage="0" bottom="0" percent="0" rank="0" text="" dxfId="12">
      <formula>ROUND($B51,2)=0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A694"/>
    <pageSetUpPr fitToPage="false"/>
  </sheetPr>
  <dimension ref="A1:B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2" min="2" style="0" width="16"/>
  </cols>
  <sheetData>
    <row r="1" customFormat="false" ht="19.7" hidden="false" customHeight="false" outlineLevel="0" collapsed="false">
      <c r="A1" s="26" t="s">
        <v>130</v>
      </c>
    </row>
    <row r="2" customFormat="false" ht="15" hidden="false" customHeight="false" outlineLevel="0" collapsed="false">
      <c r="A2" s="4" t="str">
        <f aca="false">'Start Here'!$B$12</f>
        <v>Juniper Lane Studio</v>
      </c>
    </row>
    <row r="3" customFormat="false" ht="15" hidden="false" customHeight="false" outlineLevel="0" collapsed="false">
      <c r="A3" s="55" t="s">
        <v>131</v>
      </c>
      <c r="B3" s="53" t="n">
        <f aca="false">DATE(Dashboard!$M$1,12,31)</f>
        <v>46387</v>
      </c>
    </row>
    <row r="5" customFormat="false" ht="15" hidden="false" customHeight="false" outlineLevel="0" collapsed="false">
      <c r="A5" s="56"/>
      <c r="B5" s="57" t="s">
        <v>11</v>
      </c>
    </row>
    <row r="6" customFormat="false" ht="15" hidden="false" customHeight="false" outlineLevel="0" collapsed="false">
      <c r="A6" s="58" t="s">
        <v>132</v>
      </c>
      <c r="B6" s="58"/>
    </row>
    <row r="7" customFormat="false" ht="15" hidden="false" customHeight="false" outlineLevel="0" collapsed="false">
      <c r="A7" s="59" t="str">
        <f aca="false">'Chart of Accounts'!$A$2</f>
        <v>1000 Business Checking</v>
      </c>
      <c r="B7" s="41" t="n">
        <f aca="false">'Chart of Accounts'!$G$2</f>
        <v>3823.36</v>
      </c>
    </row>
    <row r="8" customFormat="false" ht="15" hidden="false" customHeight="false" outlineLevel="0" collapsed="false">
      <c r="A8" s="59" t="str">
        <f aca="false">'Chart of Accounts'!$A$3</f>
        <v>1010 Business Savings</v>
      </c>
      <c r="B8" s="41" t="n">
        <f aca="false">'Chart of Accounts'!$G$3</f>
        <v>0</v>
      </c>
    </row>
    <row r="9" customFormat="false" ht="15" hidden="false" customHeight="false" outlineLevel="0" collapsed="false">
      <c r="A9" s="59" t="str">
        <f aca="false">'Chart of Accounts'!$A$4</f>
        <v>1090 Transfers Between Accounts</v>
      </c>
      <c r="B9" s="41" t="n">
        <f aca="false">'Chart of Accounts'!$G$4</f>
        <v>0</v>
      </c>
    </row>
    <row r="10" customFormat="false" ht="15" hidden="false" customHeight="false" outlineLevel="0" collapsed="false">
      <c r="A10" s="59" t="str">
        <f aca="false">'Chart of Accounts'!$A$5</f>
        <v>1200 Payouts in Transit</v>
      </c>
      <c r="B10" s="41" t="n">
        <f aca="false">'Chart of Accounts'!$G$5</f>
        <v>0</v>
      </c>
    </row>
    <row r="11" customFormat="false" ht="15" hidden="false" customHeight="false" outlineLevel="0" collapsed="false">
      <c r="A11" s="59" t="str">
        <f aca="false">'Chart of Accounts'!$A$6</f>
        <v>1300 Accounts Receivable</v>
      </c>
      <c r="B11" s="41" t="n">
        <f aca="false">'Chart of Accounts'!$G$6</f>
        <v>0</v>
      </c>
    </row>
    <row r="12" customFormat="false" ht="15" hidden="false" customHeight="false" outlineLevel="0" collapsed="false">
      <c r="A12" s="59" t="str">
        <f aca="false">'Chart of Accounts'!$A$7</f>
        <v>1400 Prepaid Expenses</v>
      </c>
      <c r="B12" s="41" t="n">
        <f aca="false">'Chart of Accounts'!$G$7</f>
        <v>0</v>
      </c>
    </row>
    <row r="13" customFormat="false" ht="15" hidden="false" customHeight="false" outlineLevel="0" collapsed="false">
      <c r="A13" s="59" t="str">
        <f aca="false">'Chart of Accounts'!$A$8</f>
        <v>1500 Equipment</v>
      </c>
      <c r="B13" s="41" t="n">
        <f aca="false">'Chart of Accounts'!$G$8</f>
        <v>0</v>
      </c>
    </row>
    <row r="14" customFormat="false" ht="15" hidden="false" customHeight="false" outlineLevel="0" collapsed="false">
      <c r="A14" s="59" t="str">
        <f aca="false">'Chart of Accounts'!$A$9</f>
        <v>1590 Accumulated Depreciation</v>
      </c>
      <c r="B14" s="41" t="n">
        <f aca="false">'Chart of Accounts'!$G$9</f>
        <v>0</v>
      </c>
    </row>
    <row r="15" customFormat="false" ht="15" hidden="false" customHeight="false" outlineLevel="0" collapsed="false">
      <c r="A15" s="59" t="str">
        <f aca="false">'Chart of Accounts'!$A$10</f>
        <v>1600 Security Deposits</v>
      </c>
      <c r="B15" s="41" t="n">
        <f aca="false">'Chart of Accounts'!$G$10</f>
        <v>0</v>
      </c>
    </row>
    <row r="16" customFormat="false" ht="15" hidden="false" customHeight="false" outlineLevel="0" collapsed="false">
      <c r="A16" s="59" t="s">
        <v>118</v>
      </c>
      <c r="B16" s="41" t="n">
        <f aca="false">(SUMIFS('Chart of Accounts'!$G$2:$G$57,'Chart of Accounts'!$B$2:$B$57,"Bank Accounts")+SUMIFS('Chart of Accounts'!$G$2:$G$57,'Chart of Accounts'!$B$2:$B$57,"Current Assets")+SUMIFS('Chart of Accounts'!$G$2:$G$57,'Chart of Accounts'!$B$2:$B$57,"Fixed Assets")+SUMIFS('Chart of Accounts'!$G$2:$G$57,'Chart of Accounts'!$B$2:$B$57,"Other Assets"))-SUM(B7:B15)</f>
        <v>0</v>
      </c>
    </row>
    <row r="17" customFormat="false" ht="15" hidden="false" customHeight="false" outlineLevel="0" collapsed="false">
      <c r="A17" s="28" t="s">
        <v>133</v>
      </c>
      <c r="B17" s="60" t="n">
        <f aca="false">(SUMIFS('Chart of Accounts'!$G$2:$G$57,'Chart of Accounts'!$B$2:$B$57,"Bank Accounts")+SUMIFS('Chart of Accounts'!$G$2:$G$57,'Chart of Accounts'!$B$2:$B$57,"Current Assets")+SUMIFS('Chart of Accounts'!$G$2:$G$57,'Chart of Accounts'!$B$2:$B$57,"Fixed Assets")+SUMIFS('Chart of Accounts'!$G$2:$G$57,'Chart of Accounts'!$B$2:$B$57,"Other Assets"))</f>
        <v>3823.36</v>
      </c>
    </row>
    <row r="18" customFormat="false" ht="15" hidden="false" customHeight="false" outlineLevel="0" collapsed="false">
      <c r="A18" s="58" t="s">
        <v>134</v>
      </c>
      <c r="B18" s="58"/>
    </row>
    <row r="19" customFormat="false" ht="15" hidden="false" customHeight="false" outlineLevel="0" collapsed="false">
      <c r="A19" s="59" t="str">
        <f aca="false">'Chart of Accounts'!$A$11</f>
        <v>2000 Business Credit Card</v>
      </c>
      <c r="B19" s="41" t="n">
        <f aca="false">-'Chart of Accounts'!$G$11</f>
        <v>-0</v>
      </c>
    </row>
    <row r="20" customFormat="false" ht="15" hidden="false" customHeight="false" outlineLevel="0" collapsed="false">
      <c r="A20" s="59" t="str">
        <f aca="false">'Chart of Accounts'!$A$12</f>
        <v>2100 Sales Tax Payable</v>
      </c>
      <c r="B20" s="41" t="n">
        <f aca="false">-'Chart of Accounts'!$G$12</f>
        <v>-0</v>
      </c>
    </row>
    <row r="21" customFormat="false" ht="15" hidden="false" customHeight="false" outlineLevel="0" collapsed="false">
      <c r="A21" s="59" t="str">
        <f aca="false">'Chart of Accounts'!$A$13</f>
        <v>2500 Loans Payable</v>
      </c>
      <c r="B21" s="41" t="n">
        <f aca="false">-'Chart of Accounts'!$G$13</f>
        <v>-0</v>
      </c>
    </row>
    <row r="22" customFormat="false" ht="15" hidden="false" customHeight="false" outlineLevel="0" collapsed="false">
      <c r="A22" s="59" t="s">
        <v>118</v>
      </c>
      <c r="B22" s="41" t="n">
        <f aca="false">-(SUMIFS('Chart of Accounts'!$G$2:$G$57,'Chart of Accounts'!$B$2:$B$57,"Credit Cards")+SUMIFS('Chart of Accounts'!$G$2:$G$57,'Chart of Accounts'!$B$2:$B$57,"Current Liabilities")+SUMIFS('Chart of Accounts'!$G$2:$G$57,'Chart of Accounts'!$B$2:$B$57,"Long-Term Liabilities"))-SUM(B19:B21)</f>
        <v>-0</v>
      </c>
    </row>
    <row r="23" customFormat="false" ht="15" hidden="false" customHeight="false" outlineLevel="0" collapsed="false">
      <c r="A23" s="28" t="s">
        <v>135</v>
      </c>
      <c r="B23" s="60" t="n">
        <f aca="false">-(SUMIFS('Chart of Accounts'!$G$2:$G$57,'Chart of Accounts'!$B$2:$B$57,"Credit Cards")+SUMIFS('Chart of Accounts'!$G$2:$G$57,'Chart of Accounts'!$B$2:$B$57,"Current Liabilities")+SUMIFS('Chart of Accounts'!$G$2:$G$57,'Chart of Accounts'!$B$2:$B$57,"Long-Term Liabilities"))</f>
        <v>-0</v>
      </c>
    </row>
    <row r="24" customFormat="false" ht="15" hidden="false" customHeight="false" outlineLevel="0" collapsed="false">
      <c r="A24" s="58" t="s">
        <v>136</v>
      </c>
      <c r="B24" s="58"/>
    </row>
    <row r="25" customFormat="false" ht="15" hidden="false" customHeight="false" outlineLevel="0" collapsed="false">
      <c r="A25" s="59" t="str">
        <f aca="false">'Chart of Accounts'!$A$14</f>
        <v>3000 Owner Contributions</v>
      </c>
      <c r="B25" s="41" t="n">
        <f aca="false">-'Chart of Accounts'!$G$14</f>
        <v>31.92</v>
      </c>
    </row>
    <row r="26" customFormat="false" ht="15" hidden="false" customHeight="false" outlineLevel="0" collapsed="false">
      <c r="A26" s="59" t="str">
        <f aca="false">'Chart of Accounts'!$A$15</f>
        <v>3100 Owner Draws</v>
      </c>
      <c r="B26" s="41" t="n">
        <f aca="false">-'Chart of Accounts'!$G$15</f>
        <v>-1000</v>
      </c>
    </row>
    <row r="27" customFormat="false" ht="15" hidden="false" customHeight="false" outlineLevel="0" collapsed="false">
      <c r="A27" s="59" t="str">
        <f aca="false">'Chart of Accounts'!$A$16</f>
        <v>3900 Opening Balance Equity</v>
      </c>
      <c r="B27" s="41" t="n">
        <f aca="false">-'Chart of Accounts'!$G$16</f>
        <v>3250</v>
      </c>
    </row>
    <row r="28" customFormat="false" ht="15" hidden="false" customHeight="false" outlineLevel="0" collapsed="false">
      <c r="A28" s="59" t="s">
        <v>118</v>
      </c>
      <c r="B28" s="41" t="n">
        <f aca="false">-(SUMIFS('Chart of Accounts'!$G$2:$G$57,'Chart of Accounts'!$B$2:$B$57,"Equity"))-SUM(B25:B27)</f>
        <v>0</v>
      </c>
    </row>
    <row r="29" customFormat="false" ht="15" hidden="false" customHeight="false" outlineLevel="0" collapsed="false">
      <c r="A29" s="59" t="s">
        <v>137</v>
      </c>
      <c r="B29" s="64" t="n">
        <f aca="false">-(SUMIFS('Chart of Accounts'!$I$2:$I$57,'Chart of Accounts'!$C$2:$C$57,"Income")+SUMIFS('Chart of Accounts'!$I$2:$I$57,'Chart of Accounts'!$C$2:$C$57,"Expense"))</f>
        <v>-0</v>
      </c>
    </row>
    <row r="30" customFormat="false" ht="15" hidden="false" customHeight="false" outlineLevel="0" collapsed="false">
      <c r="A30" s="59" t="s">
        <v>138</v>
      </c>
      <c r="B30" s="41" t="n">
        <f aca="false">-(SUMIFS('Chart of Accounts'!$G$2:$G$57,'Chart of Accounts'!$C$2:$C$57,"Income")+SUMIFS('Chart of Accounts'!$G$2:$G$57,'Chart of Accounts'!$C$2:$C$57,"Expense"))-B29</f>
        <v>1541.44</v>
      </c>
    </row>
    <row r="31" customFormat="false" ht="15" hidden="false" customHeight="false" outlineLevel="0" collapsed="false">
      <c r="A31" s="28" t="s">
        <v>139</v>
      </c>
      <c r="B31" s="65" t="n">
        <f aca="false">-SUMIFS('Chart of Accounts'!$G$2:$G$57,'Chart of Accounts'!$C$2:$C$57,"Equity")+B29+B30</f>
        <v>3823.36</v>
      </c>
    </row>
    <row r="32" customFormat="false" ht="15" hidden="false" customHeight="false" outlineLevel="0" collapsed="false">
      <c r="A32" s="58" t="s">
        <v>140</v>
      </c>
      <c r="B32" s="63" t="n">
        <f aca="false">B23+B31</f>
        <v>3823.36</v>
      </c>
    </row>
    <row r="34" customFormat="false" ht="15" hidden="false" customHeight="false" outlineLevel="0" collapsed="false">
      <c r="A34" s="17" t="str">
        <f aca="false">IF(ROUND(B17-B32,2)=0,"✓ Balanced","✗ Off by "&amp;TEXT(B17-B32,"#,##0.00")&amp;". Check Journal Entries and rows with no Bank Account.")</f>
        <v>✓ Balanced</v>
      </c>
    </row>
  </sheetData>
  <conditionalFormatting sqref="A7:B7">
    <cfRule type="expression" priority="2" aboveAverage="0" equalAverage="0" bottom="0" percent="0" rank="0" text="" dxfId="12">
      <formula>ROUND($B7,2)=0</formula>
    </cfRule>
  </conditionalFormatting>
  <conditionalFormatting sqref="A8:B8">
    <cfRule type="expression" priority="3" aboveAverage="0" equalAverage="0" bottom="0" percent="0" rank="0" text="" dxfId="12">
      <formula>ROUND($B8,2)=0</formula>
    </cfRule>
  </conditionalFormatting>
  <conditionalFormatting sqref="A9:B9">
    <cfRule type="expression" priority="4" aboveAverage="0" equalAverage="0" bottom="0" percent="0" rank="0" text="" dxfId="12">
      <formula>ROUND($B9,2)=0</formula>
    </cfRule>
  </conditionalFormatting>
  <conditionalFormatting sqref="A10:B10">
    <cfRule type="expression" priority="5" aboveAverage="0" equalAverage="0" bottom="0" percent="0" rank="0" text="" dxfId="12">
      <formula>ROUND($B10,2)=0</formula>
    </cfRule>
  </conditionalFormatting>
  <conditionalFormatting sqref="A11:B11">
    <cfRule type="expression" priority="6" aboveAverage="0" equalAverage="0" bottom="0" percent="0" rank="0" text="" dxfId="12">
      <formula>ROUND($B11,2)=0</formula>
    </cfRule>
  </conditionalFormatting>
  <conditionalFormatting sqref="A12:B12">
    <cfRule type="expression" priority="7" aboveAverage="0" equalAverage="0" bottom="0" percent="0" rank="0" text="" dxfId="12">
      <formula>ROUND($B12,2)=0</formula>
    </cfRule>
  </conditionalFormatting>
  <conditionalFormatting sqref="A13:B13">
    <cfRule type="expression" priority="8" aboveAverage="0" equalAverage="0" bottom="0" percent="0" rank="0" text="" dxfId="12">
      <formula>ROUND($B13,2)=0</formula>
    </cfRule>
  </conditionalFormatting>
  <conditionalFormatting sqref="A14:B14">
    <cfRule type="expression" priority="9" aboveAverage="0" equalAverage="0" bottom="0" percent="0" rank="0" text="" dxfId="12">
      <formula>ROUND($B14,2)=0</formula>
    </cfRule>
  </conditionalFormatting>
  <conditionalFormatting sqref="A15:B15">
    <cfRule type="expression" priority="10" aboveAverage="0" equalAverage="0" bottom="0" percent="0" rank="0" text="" dxfId="12">
      <formula>ROUND($B15,2)=0</formula>
    </cfRule>
  </conditionalFormatting>
  <conditionalFormatting sqref="A16:B16">
    <cfRule type="expression" priority="11" aboveAverage="0" equalAverage="0" bottom="0" percent="0" rank="0" text="" dxfId="12">
      <formula>ROUND($B16,2)=0</formula>
    </cfRule>
  </conditionalFormatting>
  <conditionalFormatting sqref="A19:B19">
    <cfRule type="expression" priority="12" aboveAverage="0" equalAverage="0" bottom="0" percent="0" rank="0" text="" dxfId="12">
      <formula>ROUND($B19,2)=0</formula>
    </cfRule>
  </conditionalFormatting>
  <conditionalFormatting sqref="A20:B20">
    <cfRule type="expression" priority="13" aboveAverage="0" equalAverage="0" bottom="0" percent="0" rank="0" text="" dxfId="12">
      <formula>ROUND($B20,2)=0</formula>
    </cfRule>
  </conditionalFormatting>
  <conditionalFormatting sqref="A21:B21">
    <cfRule type="expression" priority="14" aboveAverage="0" equalAverage="0" bottom="0" percent="0" rank="0" text="" dxfId="12">
      <formula>ROUND($B21,2)=0</formula>
    </cfRule>
  </conditionalFormatting>
  <conditionalFormatting sqref="A22:B22">
    <cfRule type="expression" priority="15" aboveAverage="0" equalAverage="0" bottom="0" percent="0" rank="0" text="" dxfId="12">
      <formula>ROUND($B22,2)=0</formula>
    </cfRule>
  </conditionalFormatting>
  <conditionalFormatting sqref="A25:B25">
    <cfRule type="expression" priority="16" aboveAverage="0" equalAverage="0" bottom="0" percent="0" rank="0" text="" dxfId="12">
      <formula>ROUND($B25,2)=0</formula>
    </cfRule>
  </conditionalFormatting>
  <conditionalFormatting sqref="A26:B26">
    <cfRule type="expression" priority="17" aboveAverage="0" equalAverage="0" bottom="0" percent="0" rank="0" text="" dxfId="12">
      <formula>ROUND($B26,2)=0</formula>
    </cfRule>
  </conditionalFormatting>
  <conditionalFormatting sqref="A27:B27">
    <cfRule type="expression" priority="18" aboveAverage="0" equalAverage="0" bottom="0" percent="0" rank="0" text="" dxfId="12">
      <formula>ROUND($B27,2)=0</formula>
    </cfRule>
  </conditionalFormatting>
  <conditionalFormatting sqref="A28:B28">
    <cfRule type="expression" priority="19" aboveAverage="0" equalAverage="0" bottom="0" percent="0" rank="0" text="" dxfId="12">
      <formula>ROUND($B28,2)=0</formula>
    </cfRule>
  </conditionalFormatting>
  <conditionalFormatting sqref="A34">
    <cfRule type="expression" priority="20" aboveAverage="0" equalAverage="0" bottom="0" percent="0" rank="0" text="" dxfId="2">
      <formula>LEFT($A34,1)&lt;&gt;"✓"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A694"/>
    <pageSetUpPr fitToPage="false"/>
  </sheetPr>
  <dimension ref="A1:H2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32"/>
    <col collapsed="false" customWidth="true" hidden="false" outlineLevel="0" max="2" min="2" style="0" width="15"/>
    <col collapsed="false" customWidth="true" hidden="false" outlineLevel="0" max="3" min="3" style="0" width="22"/>
    <col collapsed="false" customWidth="true" hidden="false" outlineLevel="0" max="4" min="4" style="0" width="15"/>
    <col collapsed="false" customWidth="true" hidden="false" outlineLevel="0" max="5" min="5" style="0" width="13"/>
    <col collapsed="false" customWidth="true" hidden="false" outlineLevel="0" max="6" min="6" style="0" width="18"/>
    <col collapsed="false" customWidth="true" hidden="false" outlineLevel="0" max="7" min="7" style="0" width="15"/>
    <col collapsed="false" customWidth="true" hidden="false" outlineLevel="0" max="8" min="8" style="0" width="34"/>
  </cols>
  <sheetData>
    <row r="1" customFormat="false" ht="15" hidden="false" customHeight="false" outlineLevel="0" collapsed="false">
      <c r="A1" s="38" t="s">
        <v>82</v>
      </c>
      <c r="B1" s="38" t="s">
        <v>141</v>
      </c>
      <c r="C1" s="39" t="s">
        <v>142</v>
      </c>
      <c r="D1" s="39" t="s">
        <v>143</v>
      </c>
      <c r="E1" s="39" t="s">
        <v>144</v>
      </c>
      <c r="F1" s="38" t="s">
        <v>27</v>
      </c>
      <c r="G1" s="38" t="s">
        <v>145</v>
      </c>
      <c r="H1" s="38" t="s">
        <v>146</v>
      </c>
    </row>
    <row r="2" customFormat="false" ht="15" hidden="false" customHeight="false" outlineLevel="0" collapsed="false">
      <c r="A2" s="22" t="s">
        <v>65</v>
      </c>
      <c r="B2" s="42" t="n">
        <v>46326</v>
      </c>
      <c r="C2" s="41" t="n">
        <v>3823.36</v>
      </c>
      <c r="D2" s="41" t="n">
        <f aca="false">IF(OR($A2="",$B2=""),"",ROUND(IF(IFERROR(INDEX('Chart of Accounts'!$C$2:$C$57,MATCH($A2,'Chart of Accounts'!$A$2:$A$57,0)),"")="Liability",-1,1)*(SUMIFS(Transactions!$C$2:$C$2001,Transactions!$F$2:$F$2001,$A2,Transactions!$A$2:$A$2001,"&gt;="&amp;DATE(1900,1,1),Transactions!$A$2:$A$2001,"&lt;="&amp;$B2,Transactions!$G$2:$G$2001,"&lt;&gt;Exclude")-SUMIFS(Transactions!$C$2:$C$2001,Transactions!$H$2:$H$2001,$A2,Transactions!$A$2:$A$2001,"&gt;="&amp;DATE(1900,1,1),Transactions!$A$2:$A$2001,"&lt;="&amp;$B2,Transactions!$G$2:$G$2001,"&lt;&gt;Exclude")+SUMIFS('Journal Entries'!$D$2:$D$1001,'Journal Entries'!$C$2:$C$1001,$A2,'Journal Entries'!$B$2:$B$1001,"&gt;="&amp;DATE(1900,1,1),'Journal Entries'!$B$2:$B$1001,"&lt;="&amp;$B2)-SUMIFS('Journal Entries'!$E$2:$E$1001,'Journal Entries'!$C$2:$C$1001,$A2,'Journal Entries'!$B$2:$B$1001,"&gt;="&amp;DATE(1900,1,1),'Journal Entries'!$B$2:$B$1001,"&lt;="&amp;$B2)),2))</f>
        <v>3823.36</v>
      </c>
      <c r="E2" s="41" t="n">
        <f aca="false">IF(OR($C2="",$D2=""),"",ROUND($C2-$D2,2))</f>
        <v>0</v>
      </c>
      <c r="F2" s="22" t="str">
        <f aca="false">IF(OR($A2="",$E2=""),"",IF($E2=0,"✓ Reconciled","✗ Off by "&amp;TEXT($E2,"#,##0.00")))</f>
        <v>✓ Reconciled</v>
      </c>
      <c r="G2" s="22" t="s">
        <v>147</v>
      </c>
      <c r="H2" s="22" t="s">
        <v>148</v>
      </c>
    </row>
    <row r="3" customFormat="false" ht="15" hidden="false" customHeight="false" outlineLevel="0" collapsed="false">
      <c r="A3" s="22"/>
      <c r="B3" s="42"/>
      <c r="C3" s="41"/>
      <c r="D3" s="41" t="str">
        <f aca="false">IF(OR($A3="",$B3=""),"",ROUND(IF(IFERROR(INDEX('Chart of Accounts'!$C$2:$C$57,MATCH($A3,'Chart of Accounts'!$A$2:$A$57,0)),"")="Liability",-1,1)*(SUMIFS(Transactions!$C$2:$C$2001,Transactions!$F$2:$F$2001,$A3,Transactions!$A$2:$A$2001,"&gt;="&amp;DATE(1900,1,1),Transactions!$A$2:$A$2001,"&lt;="&amp;$B3,Transactions!$G$2:$G$2001,"&lt;&gt;Exclude")-SUMIFS(Transactions!$C$2:$C$2001,Transactions!$H$2:$H$2001,$A3,Transactions!$A$2:$A$2001,"&gt;="&amp;DATE(1900,1,1),Transactions!$A$2:$A$2001,"&lt;="&amp;$B3,Transactions!$G$2:$G$2001,"&lt;&gt;Exclude")+SUMIFS('Journal Entries'!$D$2:$D$1001,'Journal Entries'!$C$2:$C$1001,$A3,'Journal Entries'!$B$2:$B$1001,"&gt;="&amp;DATE(1900,1,1),'Journal Entries'!$B$2:$B$1001,"&lt;="&amp;$B3)-SUMIFS('Journal Entries'!$E$2:$E$1001,'Journal Entries'!$C$2:$C$1001,$A3,'Journal Entries'!$B$2:$B$1001,"&gt;="&amp;DATE(1900,1,1),'Journal Entries'!$B$2:$B$1001,"&lt;="&amp;$B3)),2))</f>
        <v/>
      </c>
      <c r="E3" s="41" t="str">
        <f aca="false">IF(OR($C3="",$D3=""),"",ROUND($C3-$D3,2))</f>
        <v/>
      </c>
      <c r="F3" s="22" t="str">
        <f aca="false">IF(OR($A3="",$E3=""),"",IF($E3=0,"✓ Reconciled","✗ Off by "&amp;TEXT($E3,"#,##0.00")))</f>
        <v/>
      </c>
      <c r="G3" s="22"/>
      <c r="H3" s="22"/>
    </row>
    <row r="4" customFormat="false" ht="15" hidden="false" customHeight="false" outlineLevel="0" collapsed="false">
      <c r="A4" s="22"/>
      <c r="B4" s="42"/>
      <c r="C4" s="41"/>
      <c r="D4" s="41" t="str">
        <f aca="false">IF(OR($A4="",$B4=""),"",ROUND(IF(IFERROR(INDEX('Chart of Accounts'!$C$2:$C$57,MATCH($A4,'Chart of Accounts'!$A$2:$A$57,0)),"")="Liability",-1,1)*(SUMIFS(Transactions!$C$2:$C$2001,Transactions!$F$2:$F$2001,$A4,Transactions!$A$2:$A$2001,"&gt;="&amp;DATE(1900,1,1),Transactions!$A$2:$A$2001,"&lt;="&amp;$B4,Transactions!$G$2:$G$2001,"&lt;&gt;Exclude")-SUMIFS(Transactions!$C$2:$C$2001,Transactions!$H$2:$H$2001,$A4,Transactions!$A$2:$A$2001,"&gt;="&amp;DATE(1900,1,1),Transactions!$A$2:$A$2001,"&lt;="&amp;$B4,Transactions!$G$2:$G$2001,"&lt;&gt;Exclude")+SUMIFS('Journal Entries'!$D$2:$D$1001,'Journal Entries'!$C$2:$C$1001,$A4,'Journal Entries'!$B$2:$B$1001,"&gt;="&amp;DATE(1900,1,1),'Journal Entries'!$B$2:$B$1001,"&lt;="&amp;$B4)-SUMIFS('Journal Entries'!$E$2:$E$1001,'Journal Entries'!$C$2:$C$1001,$A4,'Journal Entries'!$B$2:$B$1001,"&gt;="&amp;DATE(1900,1,1),'Journal Entries'!$B$2:$B$1001,"&lt;="&amp;$B4)),2))</f>
        <v/>
      </c>
      <c r="E4" s="41" t="str">
        <f aca="false">IF(OR($C4="",$D4=""),"",ROUND($C4-$D4,2))</f>
        <v/>
      </c>
      <c r="F4" s="22" t="str">
        <f aca="false">IF(OR($A4="",$E4=""),"",IF($E4=0,"✓ Reconciled","✗ Off by "&amp;TEXT($E4,"#,##0.00")))</f>
        <v/>
      </c>
      <c r="G4" s="22"/>
      <c r="H4" s="22"/>
    </row>
    <row r="5" customFormat="false" ht="15" hidden="false" customHeight="false" outlineLevel="0" collapsed="false">
      <c r="A5" s="22"/>
      <c r="B5" s="42"/>
      <c r="C5" s="41"/>
      <c r="D5" s="41" t="str">
        <f aca="false">IF(OR($A5="",$B5=""),"",ROUND(IF(IFERROR(INDEX('Chart of Accounts'!$C$2:$C$57,MATCH($A5,'Chart of Accounts'!$A$2:$A$57,0)),"")="Liability",-1,1)*(SUMIFS(Transactions!$C$2:$C$2001,Transactions!$F$2:$F$2001,$A5,Transactions!$A$2:$A$2001,"&gt;="&amp;DATE(1900,1,1),Transactions!$A$2:$A$2001,"&lt;="&amp;$B5,Transactions!$G$2:$G$2001,"&lt;&gt;Exclude")-SUMIFS(Transactions!$C$2:$C$2001,Transactions!$H$2:$H$2001,$A5,Transactions!$A$2:$A$2001,"&gt;="&amp;DATE(1900,1,1),Transactions!$A$2:$A$2001,"&lt;="&amp;$B5,Transactions!$G$2:$G$2001,"&lt;&gt;Exclude")+SUMIFS('Journal Entries'!$D$2:$D$1001,'Journal Entries'!$C$2:$C$1001,$A5,'Journal Entries'!$B$2:$B$1001,"&gt;="&amp;DATE(1900,1,1),'Journal Entries'!$B$2:$B$1001,"&lt;="&amp;$B5)-SUMIFS('Journal Entries'!$E$2:$E$1001,'Journal Entries'!$C$2:$C$1001,$A5,'Journal Entries'!$B$2:$B$1001,"&gt;="&amp;DATE(1900,1,1),'Journal Entries'!$B$2:$B$1001,"&lt;="&amp;$B5)),2))</f>
        <v/>
      </c>
      <c r="E5" s="41" t="str">
        <f aca="false">IF(OR($C5="",$D5=""),"",ROUND($C5-$D5,2))</f>
        <v/>
      </c>
      <c r="F5" s="22" t="str">
        <f aca="false">IF(OR($A5="",$E5=""),"",IF($E5=0,"✓ Reconciled","✗ Off by "&amp;TEXT($E5,"#,##0.00")))</f>
        <v/>
      </c>
      <c r="G5" s="22"/>
      <c r="H5" s="22"/>
    </row>
    <row r="6" customFormat="false" ht="15" hidden="false" customHeight="false" outlineLevel="0" collapsed="false">
      <c r="A6" s="22"/>
      <c r="B6" s="42"/>
      <c r="C6" s="41"/>
      <c r="D6" s="41" t="str">
        <f aca="false">IF(OR($A6="",$B6=""),"",ROUND(IF(IFERROR(INDEX('Chart of Accounts'!$C$2:$C$57,MATCH($A6,'Chart of Accounts'!$A$2:$A$57,0)),"")="Liability",-1,1)*(SUMIFS(Transactions!$C$2:$C$2001,Transactions!$F$2:$F$2001,$A6,Transactions!$A$2:$A$2001,"&gt;="&amp;DATE(1900,1,1),Transactions!$A$2:$A$2001,"&lt;="&amp;$B6,Transactions!$G$2:$G$2001,"&lt;&gt;Exclude")-SUMIFS(Transactions!$C$2:$C$2001,Transactions!$H$2:$H$2001,$A6,Transactions!$A$2:$A$2001,"&gt;="&amp;DATE(1900,1,1),Transactions!$A$2:$A$2001,"&lt;="&amp;$B6,Transactions!$G$2:$G$2001,"&lt;&gt;Exclude")+SUMIFS('Journal Entries'!$D$2:$D$1001,'Journal Entries'!$C$2:$C$1001,$A6,'Journal Entries'!$B$2:$B$1001,"&gt;="&amp;DATE(1900,1,1),'Journal Entries'!$B$2:$B$1001,"&lt;="&amp;$B6)-SUMIFS('Journal Entries'!$E$2:$E$1001,'Journal Entries'!$C$2:$C$1001,$A6,'Journal Entries'!$B$2:$B$1001,"&gt;="&amp;DATE(1900,1,1),'Journal Entries'!$B$2:$B$1001,"&lt;="&amp;$B6)),2))</f>
        <v/>
      </c>
      <c r="E6" s="41" t="str">
        <f aca="false">IF(OR($C6="",$D6=""),"",ROUND($C6-$D6,2))</f>
        <v/>
      </c>
      <c r="F6" s="22" t="str">
        <f aca="false">IF(OR($A6="",$E6=""),"",IF($E6=0,"✓ Reconciled","✗ Off by "&amp;TEXT($E6,"#,##0.00")))</f>
        <v/>
      </c>
      <c r="G6" s="22"/>
      <c r="H6" s="22"/>
    </row>
    <row r="7" customFormat="false" ht="15" hidden="false" customHeight="false" outlineLevel="0" collapsed="false">
      <c r="A7" s="22"/>
      <c r="B7" s="42"/>
      <c r="C7" s="41"/>
      <c r="D7" s="41" t="str">
        <f aca="false">IF(OR($A7="",$B7=""),"",ROUND(IF(IFERROR(INDEX('Chart of Accounts'!$C$2:$C$57,MATCH($A7,'Chart of Accounts'!$A$2:$A$57,0)),"")="Liability",-1,1)*(SUMIFS(Transactions!$C$2:$C$2001,Transactions!$F$2:$F$2001,$A7,Transactions!$A$2:$A$2001,"&gt;="&amp;DATE(1900,1,1),Transactions!$A$2:$A$2001,"&lt;="&amp;$B7,Transactions!$G$2:$G$2001,"&lt;&gt;Exclude")-SUMIFS(Transactions!$C$2:$C$2001,Transactions!$H$2:$H$2001,$A7,Transactions!$A$2:$A$2001,"&gt;="&amp;DATE(1900,1,1),Transactions!$A$2:$A$2001,"&lt;="&amp;$B7,Transactions!$G$2:$G$2001,"&lt;&gt;Exclude")+SUMIFS('Journal Entries'!$D$2:$D$1001,'Journal Entries'!$C$2:$C$1001,$A7,'Journal Entries'!$B$2:$B$1001,"&gt;="&amp;DATE(1900,1,1),'Journal Entries'!$B$2:$B$1001,"&lt;="&amp;$B7)-SUMIFS('Journal Entries'!$E$2:$E$1001,'Journal Entries'!$C$2:$C$1001,$A7,'Journal Entries'!$B$2:$B$1001,"&gt;="&amp;DATE(1900,1,1),'Journal Entries'!$B$2:$B$1001,"&lt;="&amp;$B7)),2))</f>
        <v/>
      </c>
      <c r="E7" s="41" t="str">
        <f aca="false">IF(OR($C7="",$D7=""),"",ROUND($C7-$D7,2))</f>
        <v/>
      </c>
      <c r="F7" s="22" t="str">
        <f aca="false">IF(OR($A7="",$E7=""),"",IF($E7=0,"✓ Reconciled","✗ Off by "&amp;TEXT($E7,"#,##0.00")))</f>
        <v/>
      </c>
      <c r="G7" s="22"/>
      <c r="H7" s="22"/>
    </row>
    <row r="8" customFormat="false" ht="15" hidden="false" customHeight="false" outlineLevel="0" collapsed="false">
      <c r="A8" s="22"/>
      <c r="B8" s="42"/>
      <c r="C8" s="41"/>
      <c r="D8" s="41" t="str">
        <f aca="false">IF(OR($A8="",$B8=""),"",ROUND(IF(IFERROR(INDEX('Chart of Accounts'!$C$2:$C$57,MATCH($A8,'Chart of Accounts'!$A$2:$A$57,0)),"")="Liability",-1,1)*(SUMIFS(Transactions!$C$2:$C$2001,Transactions!$F$2:$F$2001,$A8,Transactions!$A$2:$A$2001,"&gt;="&amp;DATE(1900,1,1),Transactions!$A$2:$A$2001,"&lt;="&amp;$B8,Transactions!$G$2:$G$2001,"&lt;&gt;Exclude")-SUMIFS(Transactions!$C$2:$C$2001,Transactions!$H$2:$H$2001,$A8,Transactions!$A$2:$A$2001,"&gt;="&amp;DATE(1900,1,1),Transactions!$A$2:$A$2001,"&lt;="&amp;$B8,Transactions!$G$2:$G$2001,"&lt;&gt;Exclude")+SUMIFS('Journal Entries'!$D$2:$D$1001,'Journal Entries'!$C$2:$C$1001,$A8,'Journal Entries'!$B$2:$B$1001,"&gt;="&amp;DATE(1900,1,1),'Journal Entries'!$B$2:$B$1001,"&lt;="&amp;$B8)-SUMIFS('Journal Entries'!$E$2:$E$1001,'Journal Entries'!$C$2:$C$1001,$A8,'Journal Entries'!$B$2:$B$1001,"&gt;="&amp;DATE(1900,1,1),'Journal Entries'!$B$2:$B$1001,"&lt;="&amp;$B8)),2))</f>
        <v/>
      </c>
      <c r="E8" s="41" t="str">
        <f aca="false">IF(OR($C8="",$D8=""),"",ROUND($C8-$D8,2))</f>
        <v/>
      </c>
      <c r="F8" s="22" t="str">
        <f aca="false">IF(OR($A8="",$E8=""),"",IF($E8=0,"✓ Reconciled","✗ Off by "&amp;TEXT($E8,"#,##0.00")))</f>
        <v/>
      </c>
      <c r="G8" s="22"/>
      <c r="H8" s="22"/>
    </row>
    <row r="9" customFormat="false" ht="15" hidden="false" customHeight="false" outlineLevel="0" collapsed="false">
      <c r="A9" s="22"/>
      <c r="B9" s="42"/>
      <c r="C9" s="41"/>
      <c r="D9" s="41" t="str">
        <f aca="false">IF(OR($A9="",$B9=""),"",ROUND(IF(IFERROR(INDEX('Chart of Accounts'!$C$2:$C$57,MATCH($A9,'Chart of Accounts'!$A$2:$A$57,0)),"")="Liability",-1,1)*(SUMIFS(Transactions!$C$2:$C$2001,Transactions!$F$2:$F$2001,$A9,Transactions!$A$2:$A$2001,"&gt;="&amp;DATE(1900,1,1),Transactions!$A$2:$A$2001,"&lt;="&amp;$B9,Transactions!$G$2:$G$2001,"&lt;&gt;Exclude")-SUMIFS(Transactions!$C$2:$C$2001,Transactions!$H$2:$H$2001,$A9,Transactions!$A$2:$A$2001,"&gt;="&amp;DATE(1900,1,1),Transactions!$A$2:$A$2001,"&lt;="&amp;$B9,Transactions!$G$2:$G$2001,"&lt;&gt;Exclude")+SUMIFS('Journal Entries'!$D$2:$D$1001,'Journal Entries'!$C$2:$C$1001,$A9,'Journal Entries'!$B$2:$B$1001,"&gt;="&amp;DATE(1900,1,1),'Journal Entries'!$B$2:$B$1001,"&lt;="&amp;$B9)-SUMIFS('Journal Entries'!$E$2:$E$1001,'Journal Entries'!$C$2:$C$1001,$A9,'Journal Entries'!$B$2:$B$1001,"&gt;="&amp;DATE(1900,1,1),'Journal Entries'!$B$2:$B$1001,"&lt;="&amp;$B9)),2))</f>
        <v/>
      </c>
      <c r="E9" s="41" t="str">
        <f aca="false">IF(OR($C9="",$D9=""),"",ROUND($C9-$D9,2))</f>
        <v/>
      </c>
      <c r="F9" s="22" t="str">
        <f aca="false">IF(OR($A9="",$E9=""),"",IF($E9=0,"✓ Reconciled","✗ Off by "&amp;TEXT($E9,"#,##0.00")))</f>
        <v/>
      </c>
      <c r="G9" s="22"/>
      <c r="H9" s="22"/>
    </row>
    <row r="10" customFormat="false" ht="15" hidden="false" customHeight="false" outlineLevel="0" collapsed="false">
      <c r="A10" s="22"/>
      <c r="B10" s="42"/>
      <c r="C10" s="41"/>
      <c r="D10" s="41" t="str">
        <f aca="false">IF(OR($A10="",$B10=""),"",ROUND(IF(IFERROR(INDEX('Chart of Accounts'!$C$2:$C$57,MATCH($A10,'Chart of Accounts'!$A$2:$A$57,0)),"")="Liability",-1,1)*(SUMIFS(Transactions!$C$2:$C$2001,Transactions!$F$2:$F$2001,$A10,Transactions!$A$2:$A$2001,"&gt;="&amp;DATE(1900,1,1),Transactions!$A$2:$A$2001,"&lt;="&amp;$B10,Transactions!$G$2:$G$2001,"&lt;&gt;Exclude")-SUMIFS(Transactions!$C$2:$C$2001,Transactions!$H$2:$H$2001,$A10,Transactions!$A$2:$A$2001,"&gt;="&amp;DATE(1900,1,1),Transactions!$A$2:$A$2001,"&lt;="&amp;$B10,Transactions!$G$2:$G$2001,"&lt;&gt;Exclude")+SUMIFS('Journal Entries'!$D$2:$D$1001,'Journal Entries'!$C$2:$C$1001,$A10,'Journal Entries'!$B$2:$B$1001,"&gt;="&amp;DATE(1900,1,1),'Journal Entries'!$B$2:$B$1001,"&lt;="&amp;$B10)-SUMIFS('Journal Entries'!$E$2:$E$1001,'Journal Entries'!$C$2:$C$1001,$A10,'Journal Entries'!$B$2:$B$1001,"&gt;="&amp;DATE(1900,1,1),'Journal Entries'!$B$2:$B$1001,"&lt;="&amp;$B10)),2))</f>
        <v/>
      </c>
      <c r="E10" s="41" t="str">
        <f aca="false">IF(OR($C10="",$D10=""),"",ROUND($C10-$D10,2))</f>
        <v/>
      </c>
      <c r="F10" s="22" t="str">
        <f aca="false">IF(OR($A10="",$E10=""),"",IF($E10=0,"✓ Reconciled","✗ Off by "&amp;TEXT($E10,"#,##0.00")))</f>
        <v/>
      </c>
      <c r="G10" s="22"/>
      <c r="H10" s="22"/>
    </row>
    <row r="11" customFormat="false" ht="15" hidden="false" customHeight="false" outlineLevel="0" collapsed="false">
      <c r="A11" s="22"/>
      <c r="B11" s="42"/>
      <c r="C11" s="41"/>
      <c r="D11" s="41" t="str">
        <f aca="false">IF(OR($A11="",$B11=""),"",ROUND(IF(IFERROR(INDEX('Chart of Accounts'!$C$2:$C$57,MATCH($A11,'Chart of Accounts'!$A$2:$A$57,0)),"")="Liability",-1,1)*(SUMIFS(Transactions!$C$2:$C$2001,Transactions!$F$2:$F$2001,$A11,Transactions!$A$2:$A$2001,"&gt;="&amp;DATE(1900,1,1),Transactions!$A$2:$A$2001,"&lt;="&amp;$B11,Transactions!$G$2:$G$2001,"&lt;&gt;Exclude")-SUMIFS(Transactions!$C$2:$C$2001,Transactions!$H$2:$H$2001,$A11,Transactions!$A$2:$A$2001,"&gt;="&amp;DATE(1900,1,1),Transactions!$A$2:$A$2001,"&lt;="&amp;$B11,Transactions!$G$2:$G$2001,"&lt;&gt;Exclude")+SUMIFS('Journal Entries'!$D$2:$D$1001,'Journal Entries'!$C$2:$C$1001,$A11,'Journal Entries'!$B$2:$B$1001,"&gt;="&amp;DATE(1900,1,1),'Journal Entries'!$B$2:$B$1001,"&lt;="&amp;$B11)-SUMIFS('Journal Entries'!$E$2:$E$1001,'Journal Entries'!$C$2:$C$1001,$A11,'Journal Entries'!$B$2:$B$1001,"&gt;="&amp;DATE(1900,1,1),'Journal Entries'!$B$2:$B$1001,"&lt;="&amp;$B11)),2))</f>
        <v/>
      </c>
      <c r="E11" s="41" t="str">
        <f aca="false">IF(OR($C11="",$D11=""),"",ROUND($C11-$D11,2))</f>
        <v/>
      </c>
      <c r="F11" s="22" t="str">
        <f aca="false">IF(OR($A11="",$E11=""),"",IF($E11=0,"✓ Reconciled","✗ Off by "&amp;TEXT($E11,"#,##0.00")))</f>
        <v/>
      </c>
      <c r="G11" s="22"/>
      <c r="H11" s="22"/>
    </row>
    <row r="12" customFormat="false" ht="15" hidden="false" customHeight="false" outlineLevel="0" collapsed="false">
      <c r="A12" s="22"/>
      <c r="B12" s="42"/>
      <c r="C12" s="41"/>
      <c r="D12" s="41" t="str">
        <f aca="false">IF(OR($A12="",$B12=""),"",ROUND(IF(IFERROR(INDEX('Chart of Accounts'!$C$2:$C$57,MATCH($A12,'Chart of Accounts'!$A$2:$A$57,0)),"")="Liability",-1,1)*(SUMIFS(Transactions!$C$2:$C$2001,Transactions!$F$2:$F$2001,$A12,Transactions!$A$2:$A$2001,"&gt;="&amp;DATE(1900,1,1),Transactions!$A$2:$A$2001,"&lt;="&amp;$B12,Transactions!$G$2:$G$2001,"&lt;&gt;Exclude")-SUMIFS(Transactions!$C$2:$C$2001,Transactions!$H$2:$H$2001,$A12,Transactions!$A$2:$A$2001,"&gt;="&amp;DATE(1900,1,1),Transactions!$A$2:$A$2001,"&lt;="&amp;$B12,Transactions!$G$2:$G$2001,"&lt;&gt;Exclude")+SUMIFS('Journal Entries'!$D$2:$D$1001,'Journal Entries'!$C$2:$C$1001,$A12,'Journal Entries'!$B$2:$B$1001,"&gt;="&amp;DATE(1900,1,1),'Journal Entries'!$B$2:$B$1001,"&lt;="&amp;$B12)-SUMIFS('Journal Entries'!$E$2:$E$1001,'Journal Entries'!$C$2:$C$1001,$A12,'Journal Entries'!$B$2:$B$1001,"&gt;="&amp;DATE(1900,1,1),'Journal Entries'!$B$2:$B$1001,"&lt;="&amp;$B12)),2))</f>
        <v/>
      </c>
      <c r="E12" s="41" t="str">
        <f aca="false">IF(OR($C12="",$D12=""),"",ROUND($C12-$D12,2))</f>
        <v/>
      </c>
      <c r="F12" s="22" t="str">
        <f aca="false">IF(OR($A12="",$E12=""),"",IF($E12=0,"✓ Reconciled","✗ Off by "&amp;TEXT($E12,"#,##0.00")))</f>
        <v/>
      </c>
      <c r="G12" s="22"/>
      <c r="H12" s="22"/>
    </row>
    <row r="13" customFormat="false" ht="15" hidden="false" customHeight="false" outlineLevel="0" collapsed="false">
      <c r="A13" s="22"/>
      <c r="B13" s="42"/>
      <c r="C13" s="41"/>
      <c r="D13" s="41" t="str">
        <f aca="false">IF(OR($A13="",$B13=""),"",ROUND(IF(IFERROR(INDEX('Chart of Accounts'!$C$2:$C$57,MATCH($A13,'Chart of Accounts'!$A$2:$A$57,0)),"")="Liability",-1,1)*(SUMIFS(Transactions!$C$2:$C$2001,Transactions!$F$2:$F$2001,$A13,Transactions!$A$2:$A$2001,"&gt;="&amp;DATE(1900,1,1),Transactions!$A$2:$A$2001,"&lt;="&amp;$B13,Transactions!$G$2:$G$2001,"&lt;&gt;Exclude")-SUMIFS(Transactions!$C$2:$C$2001,Transactions!$H$2:$H$2001,$A13,Transactions!$A$2:$A$2001,"&gt;="&amp;DATE(1900,1,1),Transactions!$A$2:$A$2001,"&lt;="&amp;$B13,Transactions!$G$2:$G$2001,"&lt;&gt;Exclude")+SUMIFS('Journal Entries'!$D$2:$D$1001,'Journal Entries'!$C$2:$C$1001,$A13,'Journal Entries'!$B$2:$B$1001,"&gt;="&amp;DATE(1900,1,1),'Journal Entries'!$B$2:$B$1001,"&lt;="&amp;$B13)-SUMIFS('Journal Entries'!$E$2:$E$1001,'Journal Entries'!$C$2:$C$1001,$A13,'Journal Entries'!$B$2:$B$1001,"&gt;="&amp;DATE(1900,1,1),'Journal Entries'!$B$2:$B$1001,"&lt;="&amp;$B13)),2))</f>
        <v/>
      </c>
      <c r="E13" s="41" t="str">
        <f aca="false">IF(OR($C13="",$D13=""),"",ROUND($C13-$D13,2))</f>
        <v/>
      </c>
      <c r="F13" s="22" t="str">
        <f aca="false">IF(OR($A13="",$E13=""),"",IF($E13=0,"✓ Reconciled","✗ Off by "&amp;TEXT($E13,"#,##0.00")))</f>
        <v/>
      </c>
      <c r="G13" s="22"/>
      <c r="H13" s="22"/>
    </row>
    <row r="14" customFormat="false" ht="15" hidden="false" customHeight="false" outlineLevel="0" collapsed="false">
      <c r="A14" s="22"/>
      <c r="B14" s="42"/>
      <c r="C14" s="41"/>
      <c r="D14" s="41" t="str">
        <f aca="false">IF(OR($A14="",$B14=""),"",ROUND(IF(IFERROR(INDEX('Chart of Accounts'!$C$2:$C$57,MATCH($A14,'Chart of Accounts'!$A$2:$A$57,0)),"")="Liability",-1,1)*(SUMIFS(Transactions!$C$2:$C$2001,Transactions!$F$2:$F$2001,$A14,Transactions!$A$2:$A$2001,"&gt;="&amp;DATE(1900,1,1),Transactions!$A$2:$A$2001,"&lt;="&amp;$B14,Transactions!$G$2:$G$2001,"&lt;&gt;Exclude")-SUMIFS(Transactions!$C$2:$C$2001,Transactions!$H$2:$H$2001,$A14,Transactions!$A$2:$A$2001,"&gt;="&amp;DATE(1900,1,1),Transactions!$A$2:$A$2001,"&lt;="&amp;$B14,Transactions!$G$2:$G$2001,"&lt;&gt;Exclude")+SUMIFS('Journal Entries'!$D$2:$D$1001,'Journal Entries'!$C$2:$C$1001,$A14,'Journal Entries'!$B$2:$B$1001,"&gt;="&amp;DATE(1900,1,1),'Journal Entries'!$B$2:$B$1001,"&lt;="&amp;$B14)-SUMIFS('Journal Entries'!$E$2:$E$1001,'Journal Entries'!$C$2:$C$1001,$A14,'Journal Entries'!$B$2:$B$1001,"&gt;="&amp;DATE(1900,1,1),'Journal Entries'!$B$2:$B$1001,"&lt;="&amp;$B14)),2))</f>
        <v/>
      </c>
      <c r="E14" s="41" t="str">
        <f aca="false">IF(OR($C14="",$D14=""),"",ROUND($C14-$D14,2))</f>
        <v/>
      </c>
      <c r="F14" s="22" t="str">
        <f aca="false">IF(OR($A14="",$E14=""),"",IF($E14=0,"✓ Reconciled","✗ Off by "&amp;TEXT($E14,"#,##0.00")))</f>
        <v/>
      </c>
      <c r="G14" s="22"/>
      <c r="H14" s="22"/>
    </row>
    <row r="15" customFormat="false" ht="15" hidden="false" customHeight="false" outlineLevel="0" collapsed="false">
      <c r="A15" s="22"/>
      <c r="B15" s="42"/>
      <c r="C15" s="41"/>
      <c r="D15" s="41" t="str">
        <f aca="false">IF(OR($A15="",$B15=""),"",ROUND(IF(IFERROR(INDEX('Chart of Accounts'!$C$2:$C$57,MATCH($A15,'Chart of Accounts'!$A$2:$A$57,0)),"")="Liability",-1,1)*(SUMIFS(Transactions!$C$2:$C$2001,Transactions!$F$2:$F$2001,$A15,Transactions!$A$2:$A$2001,"&gt;="&amp;DATE(1900,1,1),Transactions!$A$2:$A$2001,"&lt;="&amp;$B15,Transactions!$G$2:$G$2001,"&lt;&gt;Exclude")-SUMIFS(Transactions!$C$2:$C$2001,Transactions!$H$2:$H$2001,$A15,Transactions!$A$2:$A$2001,"&gt;="&amp;DATE(1900,1,1),Transactions!$A$2:$A$2001,"&lt;="&amp;$B15,Transactions!$G$2:$G$2001,"&lt;&gt;Exclude")+SUMIFS('Journal Entries'!$D$2:$D$1001,'Journal Entries'!$C$2:$C$1001,$A15,'Journal Entries'!$B$2:$B$1001,"&gt;="&amp;DATE(1900,1,1),'Journal Entries'!$B$2:$B$1001,"&lt;="&amp;$B15)-SUMIFS('Journal Entries'!$E$2:$E$1001,'Journal Entries'!$C$2:$C$1001,$A15,'Journal Entries'!$B$2:$B$1001,"&gt;="&amp;DATE(1900,1,1),'Journal Entries'!$B$2:$B$1001,"&lt;="&amp;$B15)),2))</f>
        <v/>
      </c>
      <c r="E15" s="41" t="str">
        <f aca="false">IF(OR($C15="",$D15=""),"",ROUND($C15-$D15,2))</f>
        <v/>
      </c>
      <c r="F15" s="22" t="str">
        <f aca="false">IF(OR($A15="",$E15=""),"",IF($E15=0,"✓ Reconciled","✗ Off by "&amp;TEXT($E15,"#,##0.00")))</f>
        <v/>
      </c>
      <c r="G15" s="22"/>
      <c r="H15" s="22"/>
    </row>
    <row r="16" customFormat="false" ht="15" hidden="false" customHeight="false" outlineLevel="0" collapsed="false">
      <c r="A16" s="22"/>
      <c r="B16" s="42"/>
      <c r="C16" s="41"/>
      <c r="D16" s="41" t="str">
        <f aca="false">IF(OR($A16="",$B16=""),"",ROUND(IF(IFERROR(INDEX('Chart of Accounts'!$C$2:$C$57,MATCH($A16,'Chart of Accounts'!$A$2:$A$57,0)),"")="Liability",-1,1)*(SUMIFS(Transactions!$C$2:$C$2001,Transactions!$F$2:$F$2001,$A16,Transactions!$A$2:$A$2001,"&gt;="&amp;DATE(1900,1,1),Transactions!$A$2:$A$2001,"&lt;="&amp;$B16,Transactions!$G$2:$G$2001,"&lt;&gt;Exclude")-SUMIFS(Transactions!$C$2:$C$2001,Transactions!$H$2:$H$2001,$A16,Transactions!$A$2:$A$2001,"&gt;="&amp;DATE(1900,1,1),Transactions!$A$2:$A$2001,"&lt;="&amp;$B16,Transactions!$G$2:$G$2001,"&lt;&gt;Exclude")+SUMIFS('Journal Entries'!$D$2:$D$1001,'Journal Entries'!$C$2:$C$1001,$A16,'Journal Entries'!$B$2:$B$1001,"&gt;="&amp;DATE(1900,1,1),'Journal Entries'!$B$2:$B$1001,"&lt;="&amp;$B16)-SUMIFS('Journal Entries'!$E$2:$E$1001,'Journal Entries'!$C$2:$C$1001,$A16,'Journal Entries'!$B$2:$B$1001,"&gt;="&amp;DATE(1900,1,1),'Journal Entries'!$B$2:$B$1001,"&lt;="&amp;$B16)),2))</f>
        <v/>
      </c>
      <c r="E16" s="41" t="str">
        <f aca="false">IF(OR($C16="",$D16=""),"",ROUND($C16-$D16,2))</f>
        <v/>
      </c>
      <c r="F16" s="22" t="str">
        <f aca="false">IF(OR($A16="",$E16=""),"",IF($E16=0,"✓ Reconciled","✗ Off by "&amp;TEXT($E16,"#,##0.00")))</f>
        <v/>
      </c>
      <c r="G16" s="22"/>
      <c r="H16" s="22"/>
    </row>
    <row r="17" customFormat="false" ht="15" hidden="false" customHeight="false" outlineLevel="0" collapsed="false">
      <c r="A17" s="22"/>
      <c r="B17" s="42"/>
      <c r="C17" s="41"/>
      <c r="D17" s="41" t="str">
        <f aca="false">IF(OR($A17="",$B17=""),"",ROUND(IF(IFERROR(INDEX('Chart of Accounts'!$C$2:$C$57,MATCH($A17,'Chart of Accounts'!$A$2:$A$57,0)),"")="Liability",-1,1)*(SUMIFS(Transactions!$C$2:$C$2001,Transactions!$F$2:$F$2001,$A17,Transactions!$A$2:$A$2001,"&gt;="&amp;DATE(1900,1,1),Transactions!$A$2:$A$2001,"&lt;="&amp;$B17,Transactions!$G$2:$G$2001,"&lt;&gt;Exclude")-SUMIFS(Transactions!$C$2:$C$2001,Transactions!$H$2:$H$2001,$A17,Transactions!$A$2:$A$2001,"&gt;="&amp;DATE(1900,1,1),Transactions!$A$2:$A$2001,"&lt;="&amp;$B17,Transactions!$G$2:$G$2001,"&lt;&gt;Exclude")+SUMIFS('Journal Entries'!$D$2:$D$1001,'Journal Entries'!$C$2:$C$1001,$A17,'Journal Entries'!$B$2:$B$1001,"&gt;="&amp;DATE(1900,1,1),'Journal Entries'!$B$2:$B$1001,"&lt;="&amp;$B17)-SUMIFS('Journal Entries'!$E$2:$E$1001,'Journal Entries'!$C$2:$C$1001,$A17,'Journal Entries'!$B$2:$B$1001,"&gt;="&amp;DATE(1900,1,1),'Journal Entries'!$B$2:$B$1001,"&lt;="&amp;$B17)),2))</f>
        <v/>
      </c>
      <c r="E17" s="41" t="str">
        <f aca="false">IF(OR($C17="",$D17=""),"",ROUND($C17-$D17,2))</f>
        <v/>
      </c>
      <c r="F17" s="22" t="str">
        <f aca="false">IF(OR($A17="",$E17=""),"",IF($E17=0,"✓ Reconciled","✗ Off by "&amp;TEXT($E17,"#,##0.00")))</f>
        <v/>
      </c>
      <c r="G17" s="22"/>
      <c r="H17" s="22"/>
    </row>
    <row r="18" customFormat="false" ht="15" hidden="false" customHeight="false" outlineLevel="0" collapsed="false">
      <c r="A18" s="22"/>
      <c r="B18" s="42"/>
      <c r="C18" s="41"/>
      <c r="D18" s="41" t="str">
        <f aca="false">IF(OR($A18="",$B18=""),"",ROUND(IF(IFERROR(INDEX('Chart of Accounts'!$C$2:$C$57,MATCH($A18,'Chart of Accounts'!$A$2:$A$57,0)),"")="Liability",-1,1)*(SUMIFS(Transactions!$C$2:$C$2001,Transactions!$F$2:$F$2001,$A18,Transactions!$A$2:$A$2001,"&gt;="&amp;DATE(1900,1,1),Transactions!$A$2:$A$2001,"&lt;="&amp;$B18,Transactions!$G$2:$G$2001,"&lt;&gt;Exclude")-SUMIFS(Transactions!$C$2:$C$2001,Transactions!$H$2:$H$2001,$A18,Transactions!$A$2:$A$2001,"&gt;="&amp;DATE(1900,1,1),Transactions!$A$2:$A$2001,"&lt;="&amp;$B18,Transactions!$G$2:$G$2001,"&lt;&gt;Exclude")+SUMIFS('Journal Entries'!$D$2:$D$1001,'Journal Entries'!$C$2:$C$1001,$A18,'Journal Entries'!$B$2:$B$1001,"&gt;="&amp;DATE(1900,1,1),'Journal Entries'!$B$2:$B$1001,"&lt;="&amp;$B18)-SUMIFS('Journal Entries'!$E$2:$E$1001,'Journal Entries'!$C$2:$C$1001,$A18,'Journal Entries'!$B$2:$B$1001,"&gt;="&amp;DATE(1900,1,1),'Journal Entries'!$B$2:$B$1001,"&lt;="&amp;$B18)),2))</f>
        <v/>
      </c>
      <c r="E18" s="41" t="str">
        <f aca="false">IF(OR($C18="",$D18=""),"",ROUND($C18-$D18,2))</f>
        <v/>
      </c>
      <c r="F18" s="22" t="str">
        <f aca="false">IF(OR($A18="",$E18=""),"",IF($E18=0,"✓ Reconciled","✗ Off by "&amp;TEXT($E18,"#,##0.00")))</f>
        <v/>
      </c>
      <c r="G18" s="22"/>
      <c r="H18" s="22"/>
    </row>
    <row r="19" customFormat="false" ht="15" hidden="false" customHeight="false" outlineLevel="0" collapsed="false">
      <c r="A19" s="22"/>
      <c r="B19" s="42"/>
      <c r="C19" s="41"/>
      <c r="D19" s="41" t="str">
        <f aca="false">IF(OR($A19="",$B19=""),"",ROUND(IF(IFERROR(INDEX('Chart of Accounts'!$C$2:$C$57,MATCH($A19,'Chart of Accounts'!$A$2:$A$57,0)),"")="Liability",-1,1)*(SUMIFS(Transactions!$C$2:$C$2001,Transactions!$F$2:$F$2001,$A19,Transactions!$A$2:$A$2001,"&gt;="&amp;DATE(1900,1,1),Transactions!$A$2:$A$2001,"&lt;="&amp;$B19,Transactions!$G$2:$G$2001,"&lt;&gt;Exclude")-SUMIFS(Transactions!$C$2:$C$2001,Transactions!$H$2:$H$2001,$A19,Transactions!$A$2:$A$2001,"&gt;="&amp;DATE(1900,1,1),Transactions!$A$2:$A$2001,"&lt;="&amp;$B19,Transactions!$G$2:$G$2001,"&lt;&gt;Exclude")+SUMIFS('Journal Entries'!$D$2:$D$1001,'Journal Entries'!$C$2:$C$1001,$A19,'Journal Entries'!$B$2:$B$1001,"&gt;="&amp;DATE(1900,1,1),'Journal Entries'!$B$2:$B$1001,"&lt;="&amp;$B19)-SUMIFS('Journal Entries'!$E$2:$E$1001,'Journal Entries'!$C$2:$C$1001,$A19,'Journal Entries'!$B$2:$B$1001,"&gt;="&amp;DATE(1900,1,1),'Journal Entries'!$B$2:$B$1001,"&lt;="&amp;$B19)),2))</f>
        <v/>
      </c>
      <c r="E19" s="41" t="str">
        <f aca="false">IF(OR($C19="",$D19=""),"",ROUND($C19-$D19,2))</f>
        <v/>
      </c>
      <c r="F19" s="22" t="str">
        <f aca="false">IF(OR($A19="",$E19=""),"",IF($E19=0,"✓ Reconciled","✗ Off by "&amp;TEXT($E19,"#,##0.00")))</f>
        <v/>
      </c>
      <c r="G19" s="22"/>
      <c r="H19" s="22"/>
    </row>
    <row r="20" customFormat="false" ht="15" hidden="false" customHeight="false" outlineLevel="0" collapsed="false">
      <c r="A20" s="22"/>
      <c r="B20" s="42"/>
      <c r="C20" s="41"/>
      <c r="D20" s="41" t="str">
        <f aca="false">IF(OR($A20="",$B20=""),"",ROUND(IF(IFERROR(INDEX('Chart of Accounts'!$C$2:$C$57,MATCH($A20,'Chart of Accounts'!$A$2:$A$57,0)),"")="Liability",-1,1)*(SUMIFS(Transactions!$C$2:$C$2001,Transactions!$F$2:$F$2001,$A20,Transactions!$A$2:$A$2001,"&gt;="&amp;DATE(1900,1,1),Transactions!$A$2:$A$2001,"&lt;="&amp;$B20,Transactions!$G$2:$G$2001,"&lt;&gt;Exclude")-SUMIFS(Transactions!$C$2:$C$2001,Transactions!$H$2:$H$2001,$A20,Transactions!$A$2:$A$2001,"&gt;="&amp;DATE(1900,1,1),Transactions!$A$2:$A$2001,"&lt;="&amp;$B20,Transactions!$G$2:$G$2001,"&lt;&gt;Exclude")+SUMIFS('Journal Entries'!$D$2:$D$1001,'Journal Entries'!$C$2:$C$1001,$A20,'Journal Entries'!$B$2:$B$1001,"&gt;="&amp;DATE(1900,1,1),'Journal Entries'!$B$2:$B$1001,"&lt;="&amp;$B20)-SUMIFS('Journal Entries'!$E$2:$E$1001,'Journal Entries'!$C$2:$C$1001,$A20,'Journal Entries'!$B$2:$B$1001,"&gt;="&amp;DATE(1900,1,1),'Journal Entries'!$B$2:$B$1001,"&lt;="&amp;$B20)),2))</f>
        <v/>
      </c>
      <c r="E20" s="41" t="str">
        <f aca="false">IF(OR($C20="",$D20=""),"",ROUND($C20-$D20,2))</f>
        <v/>
      </c>
      <c r="F20" s="22" t="str">
        <f aca="false">IF(OR($A20="",$E20=""),"",IF($E20=0,"✓ Reconciled","✗ Off by "&amp;TEXT($E20,"#,##0.00")))</f>
        <v/>
      </c>
      <c r="G20" s="22"/>
      <c r="H20" s="22"/>
    </row>
    <row r="21" customFormat="false" ht="15" hidden="false" customHeight="false" outlineLevel="0" collapsed="false">
      <c r="A21" s="22"/>
      <c r="B21" s="42"/>
      <c r="C21" s="41"/>
      <c r="D21" s="41" t="str">
        <f aca="false">IF(OR($A21="",$B21=""),"",ROUND(IF(IFERROR(INDEX('Chart of Accounts'!$C$2:$C$57,MATCH($A21,'Chart of Accounts'!$A$2:$A$57,0)),"")="Liability",-1,1)*(SUMIFS(Transactions!$C$2:$C$2001,Transactions!$F$2:$F$2001,$A21,Transactions!$A$2:$A$2001,"&gt;="&amp;DATE(1900,1,1),Transactions!$A$2:$A$2001,"&lt;="&amp;$B21,Transactions!$G$2:$G$2001,"&lt;&gt;Exclude")-SUMIFS(Transactions!$C$2:$C$2001,Transactions!$H$2:$H$2001,$A21,Transactions!$A$2:$A$2001,"&gt;="&amp;DATE(1900,1,1),Transactions!$A$2:$A$2001,"&lt;="&amp;$B21,Transactions!$G$2:$G$2001,"&lt;&gt;Exclude")+SUMIFS('Journal Entries'!$D$2:$D$1001,'Journal Entries'!$C$2:$C$1001,$A21,'Journal Entries'!$B$2:$B$1001,"&gt;="&amp;DATE(1900,1,1),'Journal Entries'!$B$2:$B$1001,"&lt;="&amp;$B21)-SUMIFS('Journal Entries'!$E$2:$E$1001,'Journal Entries'!$C$2:$C$1001,$A21,'Journal Entries'!$B$2:$B$1001,"&gt;="&amp;DATE(1900,1,1),'Journal Entries'!$B$2:$B$1001,"&lt;="&amp;$B21)),2))</f>
        <v/>
      </c>
      <c r="E21" s="41" t="str">
        <f aca="false">IF(OR($C21="",$D21=""),"",ROUND($C21-$D21,2))</f>
        <v/>
      </c>
      <c r="F21" s="22" t="str">
        <f aca="false">IF(OR($A21="",$E21=""),"",IF($E21=0,"✓ Reconciled","✗ Off by "&amp;TEXT($E21,"#,##0.00")))</f>
        <v/>
      </c>
      <c r="G21" s="22"/>
      <c r="H21" s="22"/>
    </row>
    <row r="22" customFormat="false" ht="15" hidden="false" customHeight="false" outlineLevel="0" collapsed="false">
      <c r="A22" s="22"/>
      <c r="B22" s="42"/>
      <c r="C22" s="41"/>
      <c r="D22" s="41" t="str">
        <f aca="false">IF(OR($A22="",$B22=""),"",ROUND(IF(IFERROR(INDEX('Chart of Accounts'!$C$2:$C$57,MATCH($A22,'Chart of Accounts'!$A$2:$A$57,0)),"")="Liability",-1,1)*(SUMIFS(Transactions!$C$2:$C$2001,Transactions!$F$2:$F$2001,$A22,Transactions!$A$2:$A$2001,"&gt;="&amp;DATE(1900,1,1),Transactions!$A$2:$A$2001,"&lt;="&amp;$B22,Transactions!$G$2:$G$2001,"&lt;&gt;Exclude")-SUMIFS(Transactions!$C$2:$C$2001,Transactions!$H$2:$H$2001,$A22,Transactions!$A$2:$A$2001,"&gt;="&amp;DATE(1900,1,1),Transactions!$A$2:$A$2001,"&lt;="&amp;$B22,Transactions!$G$2:$G$2001,"&lt;&gt;Exclude")+SUMIFS('Journal Entries'!$D$2:$D$1001,'Journal Entries'!$C$2:$C$1001,$A22,'Journal Entries'!$B$2:$B$1001,"&gt;="&amp;DATE(1900,1,1),'Journal Entries'!$B$2:$B$1001,"&lt;="&amp;$B22)-SUMIFS('Journal Entries'!$E$2:$E$1001,'Journal Entries'!$C$2:$C$1001,$A22,'Journal Entries'!$B$2:$B$1001,"&gt;="&amp;DATE(1900,1,1),'Journal Entries'!$B$2:$B$1001,"&lt;="&amp;$B22)),2))</f>
        <v/>
      </c>
      <c r="E22" s="41" t="str">
        <f aca="false">IF(OR($C22="",$D22=""),"",ROUND($C22-$D22,2))</f>
        <v/>
      </c>
      <c r="F22" s="22" t="str">
        <f aca="false">IF(OR($A22="",$E22=""),"",IF($E22=0,"✓ Reconciled","✗ Off by "&amp;TEXT($E22,"#,##0.00")))</f>
        <v/>
      </c>
      <c r="G22" s="22"/>
      <c r="H22" s="22"/>
    </row>
    <row r="23" customFormat="false" ht="15" hidden="false" customHeight="false" outlineLevel="0" collapsed="false">
      <c r="A23" s="22"/>
      <c r="B23" s="42"/>
      <c r="C23" s="41"/>
      <c r="D23" s="41" t="str">
        <f aca="false">IF(OR($A23="",$B23=""),"",ROUND(IF(IFERROR(INDEX('Chart of Accounts'!$C$2:$C$57,MATCH($A23,'Chart of Accounts'!$A$2:$A$57,0)),"")="Liability",-1,1)*(SUMIFS(Transactions!$C$2:$C$2001,Transactions!$F$2:$F$2001,$A23,Transactions!$A$2:$A$2001,"&gt;="&amp;DATE(1900,1,1),Transactions!$A$2:$A$2001,"&lt;="&amp;$B23,Transactions!$G$2:$G$2001,"&lt;&gt;Exclude")-SUMIFS(Transactions!$C$2:$C$2001,Transactions!$H$2:$H$2001,$A23,Transactions!$A$2:$A$2001,"&gt;="&amp;DATE(1900,1,1),Transactions!$A$2:$A$2001,"&lt;="&amp;$B23,Transactions!$G$2:$G$2001,"&lt;&gt;Exclude")+SUMIFS('Journal Entries'!$D$2:$D$1001,'Journal Entries'!$C$2:$C$1001,$A23,'Journal Entries'!$B$2:$B$1001,"&gt;="&amp;DATE(1900,1,1),'Journal Entries'!$B$2:$B$1001,"&lt;="&amp;$B23)-SUMIFS('Journal Entries'!$E$2:$E$1001,'Journal Entries'!$C$2:$C$1001,$A23,'Journal Entries'!$B$2:$B$1001,"&gt;="&amp;DATE(1900,1,1),'Journal Entries'!$B$2:$B$1001,"&lt;="&amp;$B23)),2))</f>
        <v/>
      </c>
      <c r="E23" s="41" t="str">
        <f aca="false">IF(OR($C23="",$D23=""),"",ROUND($C23-$D23,2))</f>
        <v/>
      </c>
      <c r="F23" s="22" t="str">
        <f aca="false">IF(OR($A23="",$E23=""),"",IF($E23=0,"✓ Reconciled","✗ Off by "&amp;TEXT($E23,"#,##0.00")))</f>
        <v/>
      </c>
      <c r="G23" s="22"/>
      <c r="H23" s="22"/>
    </row>
    <row r="24" customFormat="false" ht="15" hidden="false" customHeight="false" outlineLevel="0" collapsed="false">
      <c r="A24" s="22"/>
      <c r="B24" s="42"/>
      <c r="C24" s="41"/>
      <c r="D24" s="41" t="str">
        <f aca="false">IF(OR($A24="",$B24=""),"",ROUND(IF(IFERROR(INDEX('Chart of Accounts'!$C$2:$C$57,MATCH($A24,'Chart of Accounts'!$A$2:$A$57,0)),"")="Liability",-1,1)*(SUMIFS(Transactions!$C$2:$C$2001,Transactions!$F$2:$F$2001,$A24,Transactions!$A$2:$A$2001,"&gt;="&amp;DATE(1900,1,1),Transactions!$A$2:$A$2001,"&lt;="&amp;$B24,Transactions!$G$2:$G$2001,"&lt;&gt;Exclude")-SUMIFS(Transactions!$C$2:$C$2001,Transactions!$H$2:$H$2001,$A24,Transactions!$A$2:$A$2001,"&gt;="&amp;DATE(1900,1,1),Transactions!$A$2:$A$2001,"&lt;="&amp;$B24,Transactions!$G$2:$G$2001,"&lt;&gt;Exclude")+SUMIFS('Journal Entries'!$D$2:$D$1001,'Journal Entries'!$C$2:$C$1001,$A24,'Journal Entries'!$B$2:$B$1001,"&gt;="&amp;DATE(1900,1,1),'Journal Entries'!$B$2:$B$1001,"&lt;="&amp;$B24)-SUMIFS('Journal Entries'!$E$2:$E$1001,'Journal Entries'!$C$2:$C$1001,$A24,'Journal Entries'!$B$2:$B$1001,"&gt;="&amp;DATE(1900,1,1),'Journal Entries'!$B$2:$B$1001,"&lt;="&amp;$B24)),2))</f>
        <v/>
      </c>
      <c r="E24" s="41" t="str">
        <f aca="false">IF(OR($C24="",$D24=""),"",ROUND($C24-$D24,2))</f>
        <v/>
      </c>
      <c r="F24" s="22" t="str">
        <f aca="false">IF(OR($A24="",$E24=""),"",IF($E24=0,"✓ Reconciled","✗ Off by "&amp;TEXT($E24,"#,##0.00")))</f>
        <v/>
      </c>
      <c r="G24" s="22"/>
      <c r="H24" s="22"/>
    </row>
    <row r="25" customFormat="false" ht="15" hidden="false" customHeight="false" outlineLevel="0" collapsed="false">
      <c r="A25" s="22"/>
      <c r="B25" s="42"/>
      <c r="C25" s="41"/>
      <c r="D25" s="41" t="str">
        <f aca="false">IF(OR($A25="",$B25=""),"",ROUND(IF(IFERROR(INDEX('Chart of Accounts'!$C$2:$C$57,MATCH($A25,'Chart of Accounts'!$A$2:$A$57,0)),"")="Liability",-1,1)*(SUMIFS(Transactions!$C$2:$C$2001,Transactions!$F$2:$F$2001,$A25,Transactions!$A$2:$A$2001,"&gt;="&amp;DATE(1900,1,1),Transactions!$A$2:$A$2001,"&lt;="&amp;$B25,Transactions!$G$2:$G$2001,"&lt;&gt;Exclude")-SUMIFS(Transactions!$C$2:$C$2001,Transactions!$H$2:$H$2001,$A25,Transactions!$A$2:$A$2001,"&gt;="&amp;DATE(1900,1,1),Transactions!$A$2:$A$2001,"&lt;="&amp;$B25,Transactions!$G$2:$G$2001,"&lt;&gt;Exclude")+SUMIFS('Journal Entries'!$D$2:$D$1001,'Journal Entries'!$C$2:$C$1001,$A25,'Journal Entries'!$B$2:$B$1001,"&gt;="&amp;DATE(1900,1,1),'Journal Entries'!$B$2:$B$1001,"&lt;="&amp;$B25)-SUMIFS('Journal Entries'!$E$2:$E$1001,'Journal Entries'!$C$2:$C$1001,$A25,'Journal Entries'!$B$2:$B$1001,"&gt;="&amp;DATE(1900,1,1),'Journal Entries'!$B$2:$B$1001,"&lt;="&amp;$B25)),2))</f>
        <v/>
      </c>
      <c r="E25" s="41" t="str">
        <f aca="false">IF(OR($C25="",$D25=""),"",ROUND($C25-$D25,2))</f>
        <v/>
      </c>
      <c r="F25" s="22" t="str">
        <f aca="false">IF(OR($A25="",$E25=""),"",IF($E25=0,"✓ Reconciled","✗ Off by "&amp;TEXT($E25,"#,##0.00")))</f>
        <v/>
      </c>
      <c r="G25" s="22"/>
      <c r="H25" s="22"/>
    </row>
    <row r="26" customFormat="false" ht="15" hidden="false" customHeight="false" outlineLevel="0" collapsed="false">
      <c r="A26" s="22"/>
      <c r="B26" s="42"/>
      <c r="C26" s="41"/>
      <c r="D26" s="41" t="str">
        <f aca="false">IF(OR($A26="",$B26=""),"",ROUND(IF(IFERROR(INDEX('Chart of Accounts'!$C$2:$C$57,MATCH($A26,'Chart of Accounts'!$A$2:$A$57,0)),"")="Liability",-1,1)*(SUMIFS(Transactions!$C$2:$C$2001,Transactions!$F$2:$F$2001,$A26,Transactions!$A$2:$A$2001,"&gt;="&amp;DATE(1900,1,1),Transactions!$A$2:$A$2001,"&lt;="&amp;$B26,Transactions!$G$2:$G$2001,"&lt;&gt;Exclude")-SUMIFS(Transactions!$C$2:$C$2001,Transactions!$H$2:$H$2001,$A26,Transactions!$A$2:$A$2001,"&gt;="&amp;DATE(1900,1,1),Transactions!$A$2:$A$2001,"&lt;="&amp;$B26,Transactions!$G$2:$G$2001,"&lt;&gt;Exclude")+SUMIFS('Journal Entries'!$D$2:$D$1001,'Journal Entries'!$C$2:$C$1001,$A26,'Journal Entries'!$B$2:$B$1001,"&gt;="&amp;DATE(1900,1,1),'Journal Entries'!$B$2:$B$1001,"&lt;="&amp;$B26)-SUMIFS('Journal Entries'!$E$2:$E$1001,'Journal Entries'!$C$2:$C$1001,$A26,'Journal Entries'!$B$2:$B$1001,"&gt;="&amp;DATE(1900,1,1),'Journal Entries'!$B$2:$B$1001,"&lt;="&amp;$B26)),2))</f>
        <v/>
      </c>
      <c r="E26" s="41" t="str">
        <f aca="false">IF(OR($C26="",$D26=""),"",ROUND($C26-$D26,2))</f>
        <v/>
      </c>
      <c r="F26" s="22" t="str">
        <f aca="false">IF(OR($A26="",$E26=""),"",IF($E26=0,"✓ Reconciled","✗ Off by "&amp;TEXT($E26,"#,##0.00")))</f>
        <v/>
      </c>
      <c r="G26" s="22"/>
      <c r="H26" s="22"/>
    </row>
    <row r="27" customFormat="false" ht="15" hidden="false" customHeight="false" outlineLevel="0" collapsed="false">
      <c r="A27" s="22"/>
      <c r="B27" s="42"/>
      <c r="C27" s="41"/>
      <c r="D27" s="41" t="str">
        <f aca="false">IF(OR($A27="",$B27=""),"",ROUND(IF(IFERROR(INDEX('Chart of Accounts'!$C$2:$C$57,MATCH($A27,'Chart of Accounts'!$A$2:$A$57,0)),"")="Liability",-1,1)*(SUMIFS(Transactions!$C$2:$C$2001,Transactions!$F$2:$F$2001,$A27,Transactions!$A$2:$A$2001,"&gt;="&amp;DATE(1900,1,1),Transactions!$A$2:$A$2001,"&lt;="&amp;$B27,Transactions!$G$2:$G$2001,"&lt;&gt;Exclude")-SUMIFS(Transactions!$C$2:$C$2001,Transactions!$H$2:$H$2001,$A27,Transactions!$A$2:$A$2001,"&gt;="&amp;DATE(1900,1,1),Transactions!$A$2:$A$2001,"&lt;="&amp;$B27,Transactions!$G$2:$G$2001,"&lt;&gt;Exclude")+SUMIFS('Journal Entries'!$D$2:$D$1001,'Journal Entries'!$C$2:$C$1001,$A27,'Journal Entries'!$B$2:$B$1001,"&gt;="&amp;DATE(1900,1,1),'Journal Entries'!$B$2:$B$1001,"&lt;="&amp;$B27)-SUMIFS('Journal Entries'!$E$2:$E$1001,'Journal Entries'!$C$2:$C$1001,$A27,'Journal Entries'!$B$2:$B$1001,"&gt;="&amp;DATE(1900,1,1),'Journal Entries'!$B$2:$B$1001,"&lt;="&amp;$B27)),2))</f>
        <v/>
      </c>
      <c r="E27" s="41" t="str">
        <f aca="false">IF(OR($C27="",$D27=""),"",ROUND($C27-$D27,2))</f>
        <v/>
      </c>
      <c r="F27" s="22" t="str">
        <f aca="false">IF(OR($A27="",$E27=""),"",IF($E27=0,"✓ Reconciled","✗ Off by "&amp;TEXT($E27,"#,##0.00")))</f>
        <v/>
      </c>
      <c r="G27" s="22"/>
      <c r="H27" s="22"/>
    </row>
    <row r="28" customFormat="false" ht="15" hidden="false" customHeight="false" outlineLevel="0" collapsed="false">
      <c r="A28" s="22"/>
      <c r="B28" s="42"/>
      <c r="C28" s="41"/>
      <c r="D28" s="41" t="str">
        <f aca="false">IF(OR($A28="",$B28=""),"",ROUND(IF(IFERROR(INDEX('Chart of Accounts'!$C$2:$C$57,MATCH($A28,'Chart of Accounts'!$A$2:$A$57,0)),"")="Liability",-1,1)*(SUMIFS(Transactions!$C$2:$C$2001,Transactions!$F$2:$F$2001,$A28,Transactions!$A$2:$A$2001,"&gt;="&amp;DATE(1900,1,1),Transactions!$A$2:$A$2001,"&lt;="&amp;$B28,Transactions!$G$2:$G$2001,"&lt;&gt;Exclude")-SUMIFS(Transactions!$C$2:$C$2001,Transactions!$H$2:$H$2001,$A28,Transactions!$A$2:$A$2001,"&gt;="&amp;DATE(1900,1,1),Transactions!$A$2:$A$2001,"&lt;="&amp;$B28,Transactions!$G$2:$G$2001,"&lt;&gt;Exclude")+SUMIFS('Journal Entries'!$D$2:$D$1001,'Journal Entries'!$C$2:$C$1001,$A28,'Journal Entries'!$B$2:$B$1001,"&gt;="&amp;DATE(1900,1,1),'Journal Entries'!$B$2:$B$1001,"&lt;="&amp;$B28)-SUMIFS('Journal Entries'!$E$2:$E$1001,'Journal Entries'!$C$2:$C$1001,$A28,'Journal Entries'!$B$2:$B$1001,"&gt;="&amp;DATE(1900,1,1),'Journal Entries'!$B$2:$B$1001,"&lt;="&amp;$B28)),2))</f>
        <v/>
      </c>
      <c r="E28" s="41" t="str">
        <f aca="false">IF(OR($C28="",$D28=""),"",ROUND($C28-$D28,2))</f>
        <v/>
      </c>
      <c r="F28" s="22" t="str">
        <f aca="false">IF(OR($A28="",$E28=""),"",IF($E28=0,"✓ Reconciled","✗ Off by "&amp;TEXT($E28,"#,##0.00")))</f>
        <v/>
      </c>
      <c r="G28" s="22"/>
      <c r="H28" s="22"/>
    </row>
    <row r="29" customFormat="false" ht="15" hidden="false" customHeight="false" outlineLevel="0" collapsed="false">
      <c r="A29" s="22"/>
      <c r="B29" s="42"/>
      <c r="C29" s="41"/>
      <c r="D29" s="41" t="str">
        <f aca="false">IF(OR($A29="",$B29=""),"",ROUND(IF(IFERROR(INDEX('Chart of Accounts'!$C$2:$C$57,MATCH($A29,'Chart of Accounts'!$A$2:$A$57,0)),"")="Liability",-1,1)*(SUMIFS(Transactions!$C$2:$C$2001,Transactions!$F$2:$F$2001,$A29,Transactions!$A$2:$A$2001,"&gt;="&amp;DATE(1900,1,1),Transactions!$A$2:$A$2001,"&lt;="&amp;$B29,Transactions!$G$2:$G$2001,"&lt;&gt;Exclude")-SUMIFS(Transactions!$C$2:$C$2001,Transactions!$H$2:$H$2001,$A29,Transactions!$A$2:$A$2001,"&gt;="&amp;DATE(1900,1,1),Transactions!$A$2:$A$2001,"&lt;="&amp;$B29,Transactions!$G$2:$G$2001,"&lt;&gt;Exclude")+SUMIFS('Journal Entries'!$D$2:$D$1001,'Journal Entries'!$C$2:$C$1001,$A29,'Journal Entries'!$B$2:$B$1001,"&gt;="&amp;DATE(1900,1,1),'Journal Entries'!$B$2:$B$1001,"&lt;="&amp;$B29)-SUMIFS('Journal Entries'!$E$2:$E$1001,'Journal Entries'!$C$2:$C$1001,$A29,'Journal Entries'!$B$2:$B$1001,"&gt;="&amp;DATE(1900,1,1),'Journal Entries'!$B$2:$B$1001,"&lt;="&amp;$B29)),2))</f>
        <v/>
      </c>
      <c r="E29" s="41" t="str">
        <f aca="false">IF(OR($C29="",$D29=""),"",ROUND($C29-$D29,2))</f>
        <v/>
      </c>
      <c r="F29" s="22" t="str">
        <f aca="false">IF(OR($A29="",$E29=""),"",IF($E29=0,"✓ Reconciled","✗ Off by "&amp;TEXT($E29,"#,##0.00")))</f>
        <v/>
      </c>
      <c r="G29" s="22"/>
      <c r="H29" s="22"/>
    </row>
    <row r="30" customFormat="false" ht="15" hidden="false" customHeight="false" outlineLevel="0" collapsed="false">
      <c r="A30" s="22"/>
      <c r="B30" s="42"/>
      <c r="C30" s="41"/>
      <c r="D30" s="41" t="str">
        <f aca="false">IF(OR($A30="",$B30=""),"",ROUND(IF(IFERROR(INDEX('Chart of Accounts'!$C$2:$C$57,MATCH($A30,'Chart of Accounts'!$A$2:$A$57,0)),"")="Liability",-1,1)*(SUMIFS(Transactions!$C$2:$C$2001,Transactions!$F$2:$F$2001,$A30,Transactions!$A$2:$A$2001,"&gt;="&amp;DATE(1900,1,1),Transactions!$A$2:$A$2001,"&lt;="&amp;$B30,Transactions!$G$2:$G$2001,"&lt;&gt;Exclude")-SUMIFS(Transactions!$C$2:$C$2001,Transactions!$H$2:$H$2001,$A30,Transactions!$A$2:$A$2001,"&gt;="&amp;DATE(1900,1,1),Transactions!$A$2:$A$2001,"&lt;="&amp;$B30,Transactions!$G$2:$G$2001,"&lt;&gt;Exclude")+SUMIFS('Journal Entries'!$D$2:$D$1001,'Journal Entries'!$C$2:$C$1001,$A30,'Journal Entries'!$B$2:$B$1001,"&gt;="&amp;DATE(1900,1,1),'Journal Entries'!$B$2:$B$1001,"&lt;="&amp;$B30)-SUMIFS('Journal Entries'!$E$2:$E$1001,'Journal Entries'!$C$2:$C$1001,$A30,'Journal Entries'!$B$2:$B$1001,"&gt;="&amp;DATE(1900,1,1),'Journal Entries'!$B$2:$B$1001,"&lt;="&amp;$B30)),2))</f>
        <v/>
      </c>
      <c r="E30" s="41" t="str">
        <f aca="false">IF(OR($C30="",$D30=""),"",ROUND($C30-$D30,2))</f>
        <v/>
      </c>
      <c r="F30" s="22" t="str">
        <f aca="false">IF(OR($A30="",$E30=""),"",IF($E30=0,"✓ Reconciled","✗ Off by "&amp;TEXT($E30,"#,##0.00")))</f>
        <v/>
      </c>
      <c r="G30" s="22"/>
      <c r="H30" s="22"/>
    </row>
    <row r="31" customFormat="false" ht="15" hidden="false" customHeight="false" outlineLevel="0" collapsed="false">
      <c r="A31" s="22"/>
      <c r="B31" s="42"/>
      <c r="C31" s="41"/>
      <c r="D31" s="41" t="str">
        <f aca="false">IF(OR($A31="",$B31=""),"",ROUND(IF(IFERROR(INDEX('Chart of Accounts'!$C$2:$C$57,MATCH($A31,'Chart of Accounts'!$A$2:$A$57,0)),"")="Liability",-1,1)*(SUMIFS(Transactions!$C$2:$C$2001,Transactions!$F$2:$F$2001,$A31,Transactions!$A$2:$A$2001,"&gt;="&amp;DATE(1900,1,1),Transactions!$A$2:$A$2001,"&lt;="&amp;$B31,Transactions!$G$2:$G$2001,"&lt;&gt;Exclude")-SUMIFS(Transactions!$C$2:$C$2001,Transactions!$H$2:$H$2001,$A31,Transactions!$A$2:$A$2001,"&gt;="&amp;DATE(1900,1,1),Transactions!$A$2:$A$2001,"&lt;="&amp;$B31,Transactions!$G$2:$G$2001,"&lt;&gt;Exclude")+SUMIFS('Journal Entries'!$D$2:$D$1001,'Journal Entries'!$C$2:$C$1001,$A31,'Journal Entries'!$B$2:$B$1001,"&gt;="&amp;DATE(1900,1,1),'Journal Entries'!$B$2:$B$1001,"&lt;="&amp;$B31)-SUMIFS('Journal Entries'!$E$2:$E$1001,'Journal Entries'!$C$2:$C$1001,$A31,'Journal Entries'!$B$2:$B$1001,"&gt;="&amp;DATE(1900,1,1),'Journal Entries'!$B$2:$B$1001,"&lt;="&amp;$B31)),2))</f>
        <v/>
      </c>
      <c r="E31" s="41" t="str">
        <f aca="false">IF(OR($C31="",$D31=""),"",ROUND($C31-$D31,2))</f>
        <v/>
      </c>
      <c r="F31" s="22" t="str">
        <f aca="false">IF(OR($A31="",$E31=""),"",IF($E31=0,"✓ Reconciled","✗ Off by "&amp;TEXT($E31,"#,##0.00")))</f>
        <v/>
      </c>
      <c r="G31" s="22"/>
      <c r="H31" s="22"/>
    </row>
    <row r="32" customFormat="false" ht="15" hidden="false" customHeight="false" outlineLevel="0" collapsed="false">
      <c r="A32" s="22"/>
      <c r="B32" s="42"/>
      <c r="C32" s="41"/>
      <c r="D32" s="41" t="str">
        <f aca="false">IF(OR($A32="",$B32=""),"",ROUND(IF(IFERROR(INDEX('Chart of Accounts'!$C$2:$C$57,MATCH($A32,'Chart of Accounts'!$A$2:$A$57,0)),"")="Liability",-1,1)*(SUMIFS(Transactions!$C$2:$C$2001,Transactions!$F$2:$F$2001,$A32,Transactions!$A$2:$A$2001,"&gt;="&amp;DATE(1900,1,1),Transactions!$A$2:$A$2001,"&lt;="&amp;$B32,Transactions!$G$2:$G$2001,"&lt;&gt;Exclude")-SUMIFS(Transactions!$C$2:$C$2001,Transactions!$H$2:$H$2001,$A32,Transactions!$A$2:$A$2001,"&gt;="&amp;DATE(1900,1,1),Transactions!$A$2:$A$2001,"&lt;="&amp;$B32,Transactions!$G$2:$G$2001,"&lt;&gt;Exclude")+SUMIFS('Journal Entries'!$D$2:$D$1001,'Journal Entries'!$C$2:$C$1001,$A32,'Journal Entries'!$B$2:$B$1001,"&gt;="&amp;DATE(1900,1,1),'Journal Entries'!$B$2:$B$1001,"&lt;="&amp;$B32)-SUMIFS('Journal Entries'!$E$2:$E$1001,'Journal Entries'!$C$2:$C$1001,$A32,'Journal Entries'!$B$2:$B$1001,"&gt;="&amp;DATE(1900,1,1),'Journal Entries'!$B$2:$B$1001,"&lt;="&amp;$B32)),2))</f>
        <v/>
      </c>
      <c r="E32" s="41" t="str">
        <f aca="false">IF(OR($C32="",$D32=""),"",ROUND($C32-$D32,2))</f>
        <v/>
      </c>
      <c r="F32" s="22" t="str">
        <f aca="false">IF(OR($A32="",$E32=""),"",IF($E32=0,"✓ Reconciled","✗ Off by "&amp;TEXT($E32,"#,##0.00")))</f>
        <v/>
      </c>
      <c r="G32" s="22"/>
      <c r="H32" s="22"/>
    </row>
    <row r="33" customFormat="false" ht="15" hidden="false" customHeight="false" outlineLevel="0" collapsed="false">
      <c r="A33" s="22"/>
      <c r="B33" s="42"/>
      <c r="C33" s="41"/>
      <c r="D33" s="41" t="str">
        <f aca="false">IF(OR($A33="",$B33=""),"",ROUND(IF(IFERROR(INDEX('Chart of Accounts'!$C$2:$C$57,MATCH($A33,'Chart of Accounts'!$A$2:$A$57,0)),"")="Liability",-1,1)*(SUMIFS(Transactions!$C$2:$C$2001,Transactions!$F$2:$F$2001,$A33,Transactions!$A$2:$A$2001,"&gt;="&amp;DATE(1900,1,1),Transactions!$A$2:$A$2001,"&lt;="&amp;$B33,Transactions!$G$2:$G$2001,"&lt;&gt;Exclude")-SUMIFS(Transactions!$C$2:$C$2001,Transactions!$H$2:$H$2001,$A33,Transactions!$A$2:$A$2001,"&gt;="&amp;DATE(1900,1,1),Transactions!$A$2:$A$2001,"&lt;="&amp;$B33,Transactions!$G$2:$G$2001,"&lt;&gt;Exclude")+SUMIFS('Journal Entries'!$D$2:$D$1001,'Journal Entries'!$C$2:$C$1001,$A33,'Journal Entries'!$B$2:$B$1001,"&gt;="&amp;DATE(1900,1,1),'Journal Entries'!$B$2:$B$1001,"&lt;="&amp;$B33)-SUMIFS('Journal Entries'!$E$2:$E$1001,'Journal Entries'!$C$2:$C$1001,$A33,'Journal Entries'!$B$2:$B$1001,"&gt;="&amp;DATE(1900,1,1),'Journal Entries'!$B$2:$B$1001,"&lt;="&amp;$B33)),2))</f>
        <v/>
      </c>
      <c r="E33" s="41" t="str">
        <f aca="false">IF(OR($C33="",$D33=""),"",ROUND($C33-$D33,2))</f>
        <v/>
      </c>
      <c r="F33" s="22" t="str">
        <f aca="false">IF(OR($A33="",$E33=""),"",IF($E33=0,"✓ Reconciled","✗ Off by "&amp;TEXT($E33,"#,##0.00")))</f>
        <v/>
      </c>
      <c r="G33" s="22"/>
      <c r="H33" s="22"/>
    </row>
    <row r="34" customFormat="false" ht="15" hidden="false" customHeight="false" outlineLevel="0" collapsed="false">
      <c r="A34" s="22"/>
      <c r="B34" s="42"/>
      <c r="C34" s="41"/>
      <c r="D34" s="41" t="str">
        <f aca="false">IF(OR($A34="",$B34=""),"",ROUND(IF(IFERROR(INDEX('Chart of Accounts'!$C$2:$C$57,MATCH($A34,'Chart of Accounts'!$A$2:$A$57,0)),"")="Liability",-1,1)*(SUMIFS(Transactions!$C$2:$C$2001,Transactions!$F$2:$F$2001,$A34,Transactions!$A$2:$A$2001,"&gt;="&amp;DATE(1900,1,1),Transactions!$A$2:$A$2001,"&lt;="&amp;$B34,Transactions!$G$2:$G$2001,"&lt;&gt;Exclude")-SUMIFS(Transactions!$C$2:$C$2001,Transactions!$H$2:$H$2001,$A34,Transactions!$A$2:$A$2001,"&gt;="&amp;DATE(1900,1,1),Transactions!$A$2:$A$2001,"&lt;="&amp;$B34,Transactions!$G$2:$G$2001,"&lt;&gt;Exclude")+SUMIFS('Journal Entries'!$D$2:$D$1001,'Journal Entries'!$C$2:$C$1001,$A34,'Journal Entries'!$B$2:$B$1001,"&gt;="&amp;DATE(1900,1,1),'Journal Entries'!$B$2:$B$1001,"&lt;="&amp;$B34)-SUMIFS('Journal Entries'!$E$2:$E$1001,'Journal Entries'!$C$2:$C$1001,$A34,'Journal Entries'!$B$2:$B$1001,"&gt;="&amp;DATE(1900,1,1),'Journal Entries'!$B$2:$B$1001,"&lt;="&amp;$B34)),2))</f>
        <v/>
      </c>
      <c r="E34" s="41" t="str">
        <f aca="false">IF(OR($C34="",$D34=""),"",ROUND($C34-$D34,2))</f>
        <v/>
      </c>
      <c r="F34" s="22" t="str">
        <f aca="false">IF(OR($A34="",$E34=""),"",IF($E34=0,"✓ Reconciled","✗ Off by "&amp;TEXT($E34,"#,##0.00")))</f>
        <v/>
      </c>
      <c r="G34" s="22"/>
      <c r="H34" s="22"/>
    </row>
    <row r="35" customFormat="false" ht="15" hidden="false" customHeight="false" outlineLevel="0" collapsed="false">
      <c r="A35" s="22"/>
      <c r="B35" s="42"/>
      <c r="C35" s="41"/>
      <c r="D35" s="41" t="str">
        <f aca="false">IF(OR($A35="",$B35=""),"",ROUND(IF(IFERROR(INDEX('Chart of Accounts'!$C$2:$C$57,MATCH($A35,'Chart of Accounts'!$A$2:$A$57,0)),"")="Liability",-1,1)*(SUMIFS(Transactions!$C$2:$C$2001,Transactions!$F$2:$F$2001,$A35,Transactions!$A$2:$A$2001,"&gt;="&amp;DATE(1900,1,1),Transactions!$A$2:$A$2001,"&lt;="&amp;$B35,Transactions!$G$2:$G$2001,"&lt;&gt;Exclude")-SUMIFS(Transactions!$C$2:$C$2001,Transactions!$H$2:$H$2001,$A35,Transactions!$A$2:$A$2001,"&gt;="&amp;DATE(1900,1,1),Transactions!$A$2:$A$2001,"&lt;="&amp;$B35,Transactions!$G$2:$G$2001,"&lt;&gt;Exclude")+SUMIFS('Journal Entries'!$D$2:$D$1001,'Journal Entries'!$C$2:$C$1001,$A35,'Journal Entries'!$B$2:$B$1001,"&gt;="&amp;DATE(1900,1,1),'Journal Entries'!$B$2:$B$1001,"&lt;="&amp;$B35)-SUMIFS('Journal Entries'!$E$2:$E$1001,'Journal Entries'!$C$2:$C$1001,$A35,'Journal Entries'!$B$2:$B$1001,"&gt;="&amp;DATE(1900,1,1),'Journal Entries'!$B$2:$B$1001,"&lt;="&amp;$B35)),2))</f>
        <v/>
      </c>
      <c r="E35" s="41" t="str">
        <f aca="false">IF(OR($C35="",$D35=""),"",ROUND($C35-$D35,2))</f>
        <v/>
      </c>
      <c r="F35" s="22" t="str">
        <f aca="false">IF(OR($A35="",$E35=""),"",IF($E35=0,"✓ Reconciled","✗ Off by "&amp;TEXT($E35,"#,##0.00")))</f>
        <v/>
      </c>
      <c r="G35" s="22"/>
      <c r="H35" s="22"/>
    </row>
    <row r="36" customFormat="false" ht="15" hidden="false" customHeight="false" outlineLevel="0" collapsed="false">
      <c r="A36" s="22"/>
      <c r="B36" s="42"/>
      <c r="C36" s="41"/>
      <c r="D36" s="41" t="str">
        <f aca="false">IF(OR($A36="",$B36=""),"",ROUND(IF(IFERROR(INDEX('Chart of Accounts'!$C$2:$C$57,MATCH($A36,'Chart of Accounts'!$A$2:$A$57,0)),"")="Liability",-1,1)*(SUMIFS(Transactions!$C$2:$C$2001,Transactions!$F$2:$F$2001,$A36,Transactions!$A$2:$A$2001,"&gt;="&amp;DATE(1900,1,1),Transactions!$A$2:$A$2001,"&lt;="&amp;$B36,Transactions!$G$2:$G$2001,"&lt;&gt;Exclude")-SUMIFS(Transactions!$C$2:$C$2001,Transactions!$H$2:$H$2001,$A36,Transactions!$A$2:$A$2001,"&gt;="&amp;DATE(1900,1,1),Transactions!$A$2:$A$2001,"&lt;="&amp;$B36,Transactions!$G$2:$G$2001,"&lt;&gt;Exclude")+SUMIFS('Journal Entries'!$D$2:$D$1001,'Journal Entries'!$C$2:$C$1001,$A36,'Journal Entries'!$B$2:$B$1001,"&gt;="&amp;DATE(1900,1,1),'Journal Entries'!$B$2:$B$1001,"&lt;="&amp;$B36)-SUMIFS('Journal Entries'!$E$2:$E$1001,'Journal Entries'!$C$2:$C$1001,$A36,'Journal Entries'!$B$2:$B$1001,"&gt;="&amp;DATE(1900,1,1),'Journal Entries'!$B$2:$B$1001,"&lt;="&amp;$B36)),2))</f>
        <v/>
      </c>
      <c r="E36" s="41" t="str">
        <f aca="false">IF(OR($C36="",$D36=""),"",ROUND($C36-$D36,2))</f>
        <v/>
      </c>
      <c r="F36" s="22" t="str">
        <f aca="false">IF(OR($A36="",$E36=""),"",IF($E36=0,"✓ Reconciled","✗ Off by "&amp;TEXT($E36,"#,##0.00")))</f>
        <v/>
      </c>
      <c r="G36" s="22"/>
      <c r="H36" s="22"/>
    </row>
    <row r="37" customFormat="false" ht="15" hidden="false" customHeight="false" outlineLevel="0" collapsed="false">
      <c r="A37" s="22"/>
      <c r="B37" s="42"/>
      <c r="C37" s="41"/>
      <c r="D37" s="41" t="str">
        <f aca="false">IF(OR($A37="",$B37=""),"",ROUND(IF(IFERROR(INDEX('Chart of Accounts'!$C$2:$C$57,MATCH($A37,'Chart of Accounts'!$A$2:$A$57,0)),"")="Liability",-1,1)*(SUMIFS(Transactions!$C$2:$C$2001,Transactions!$F$2:$F$2001,$A37,Transactions!$A$2:$A$2001,"&gt;="&amp;DATE(1900,1,1),Transactions!$A$2:$A$2001,"&lt;="&amp;$B37,Transactions!$G$2:$G$2001,"&lt;&gt;Exclude")-SUMIFS(Transactions!$C$2:$C$2001,Transactions!$H$2:$H$2001,$A37,Transactions!$A$2:$A$2001,"&gt;="&amp;DATE(1900,1,1),Transactions!$A$2:$A$2001,"&lt;="&amp;$B37,Transactions!$G$2:$G$2001,"&lt;&gt;Exclude")+SUMIFS('Journal Entries'!$D$2:$D$1001,'Journal Entries'!$C$2:$C$1001,$A37,'Journal Entries'!$B$2:$B$1001,"&gt;="&amp;DATE(1900,1,1),'Journal Entries'!$B$2:$B$1001,"&lt;="&amp;$B37)-SUMIFS('Journal Entries'!$E$2:$E$1001,'Journal Entries'!$C$2:$C$1001,$A37,'Journal Entries'!$B$2:$B$1001,"&gt;="&amp;DATE(1900,1,1),'Journal Entries'!$B$2:$B$1001,"&lt;="&amp;$B37)),2))</f>
        <v/>
      </c>
      <c r="E37" s="41" t="str">
        <f aca="false">IF(OR($C37="",$D37=""),"",ROUND($C37-$D37,2))</f>
        <v/>
      </c>
      <c r="F37" s="22" t="str">
        <f aca="false">IF(OR($A37="",$E37=""),"",IF($E37=0,"✓ Reconciled","✗ Off by "&amp;TEXT($E37,"#,##0.00")))</f>
        <v/>
      </c>
      <c r="G37" s="22"/>
      <c r="H37" s="22"/>
    </row>
    <row r="38" customFormat="false" ht="15" hidden="false" customHeight="false" outlineLevel="0" collapsed="false">
      <c r="A38" s="22"/>
      <c r="B38" s="42"/>
      <c r="C38" s="41"/>
      <c r="D38" s="41" t="str">
        <f aca="false">IF(OR($A38="",$B38=""),"",ROUND(IF(IFERROR(INDEX('Chart of Accounts'!$C$2:$C$57,MATCH($A38,'Chart of Accounts'!$A$2:$A$57,0)),"")="Liability",-1,1)*(SUMIFS(Transactions!$C$2:$C$2001,Transactions!$F$2:$F$2001,$A38,Transactions!$A$2:$A$2001,"&gt;="&amp;DATE(1900,1,1),Transactions!$A$2:$A$2001,"&lt;="&amp;$B38,Transactions!$G$2:$G$2001,"&lt;&gt;Exclude")-SUMIFS(Transactions!$C$2:$C$2001,Transactions!$H$2:$H$2001,$A38,Transactions!$A$2:$A$2001,"&gt;="&amp;DATE(1900,1,1),Transactions!$A$2:$A$2001,"&lt;="&amp;$B38,Transactions!$G$2:$G$2001,"&lt;&gt;Exclude")+SUMIFS('Journal Entries'!$D$2:$D$1001,'Journal Entries'!$C$2:$C$1001,$A38,'Journal Entries'!$B$2:$B$1001,"&gt;="&amp;DATE(1900,1,1),'Journal Entries'!$B$2:$B$1001,"&lt;="&amp;$B38)-SUMIFS('Journal Entries'!$E$2:$E$1001,'Journal Entries'!$C$2:$C$1001,$A38,'Journal Entries'!$B$2:$B$1001,"&gt;="&amp;DATE(1900,1,1),'Journal Entries'!$B$2:$B$1001,"&lt;="&amp;$B38)),2))</f>
        <v/>
      </c>
      <c r="E38" s="41" t="str">
        <f aca="false">IF(OR($C38="",$D38=""),"",ROUND($C38-$D38,2))</f>
        <v/>
      </c>
      <c r="F38" s="22" t="str">
        <f aca="false">IF(OR($A38="",$E38=""),"",IF($E38=0,"✓ Reconciled","✗ Off by "&amp;TEXT($E38,"#,##0.00")))</f>
        <v/>
      </c>
      <c r="G38" s="22"/>
      <c r="H38" s="22"/>
    </row>
    <row r="39" customFormat="false" ht="15" hidden="false" customHeight="false" outlineLevel="0" collapsed="false">
      <c r="A39" s="22"/>
      <c r="B39" s="42"/>
      <c r="C39" s="41"/>
      <c r="D39" s="41" t="str">
        <f aca="false">IF(OR($A39="",$B39=""),"",ROUND(IF(IFERROR(INDEX('Chart of Accounts'!$C$2:$C$57,MATCH($A39,'Chart of Accounts'!$A$2:$A$57,0)),"")="Liability",-1,1)*(SUMIFS(Transactions!$C$2:$C$2001,Transactions!$F$2:$F$2001,$A39,Transactions!$A$2:$A$2001,"&gt;="&amp;DATE(1900,1,1),Transactions!$A$2:$A$2001,"&lt;="&amp;$B39,Transactions!$G$2:$G$2001,"&lt;&gt;Exclude")-SUMIFS(Transactions!$C$2:$C$2001,Transactions!$H$2:$H$2001,$A39,Transactions!$A$2:$A$2001,"&gt;="&amp;DATE(1900,1,1),Transactions!$A$2:$A$2001,"&lt;="&amp;$B39,Transactions!$G$2:$G$2001,"&lt;&gt;Exclude")+SUMIFS('Journal Entries'!$D$2:$D$1001,'Journal Entries'!$C$2:$C$1001,$A39,'Journal Entries'!$B$2:$B$1001,"&gt;="&amp;DATE(1900,1,1),'Journal Entries'!$B$2:$B$1001,"&lt;="&amp;$B39)-SUMIFS('Journal Entries'!$E$2:$E$1001,'Journal Entries'!$C$2:$C$1001,$A39,'Journal Entries'!$B$2:$B$1001,"&gt;="&amp;DATE(1900,1,1),'Journal Entries'!$B$2:$B$1001,"&lt;="&amp;$B39)),2))</f>
        <v/>
      </c>
      <c r="E39" s="41" t="str">
        <f aca="false">IF(OR($C39="",$D39=""),"",ROUND($C39-$D39,2))</f>
        <v/>
      </c>
      <c r="F39" s="22" t="str">
        <f aca="false">IF(OR($A39="",$E39=""),"",IF($E39=0,"✓ Reconciled","✗ Off by "&amp;TEXT($E39,"#,##0.00")))</f>
        <v/>
      </c>
      <c r="G39" s="22"/>
      <c r="H39" s="22"/>
    </row>
    <row r="40" customFormat="false" ht="15" hidden="false" customHeight="false" outlineLevel="0" collapsed="false">
      <c r="A40" s="22"/>
      <c r="B40" s="42"/>
      <c r="C40" s="41"/>
      <c r="D40" s="41" t="str">
        <f aca="false">IF(OR($A40="",$B40=""),"",ROUND(IF(IFERROR(INDEX('Chart of Accounts'!$C$2:$C$57,MATCH($A40,'Chart of Accounts'!$A$2:$A$57,0)),"")="Liability",-1,1)*(SUMIFS(Transactions!$C$2:$C$2001,Transactions!$F$2:$F$2001,$A40,Transactions!$A$2:$A$2001,"&gt;="&amp;DATE(1900,1,1),Transactions!$A$2:$A$2001,"&lt;="&amp;$B40,Transactions!$G$2:$G$2001,"&lt;&gt;Exclude")-SUMIFS(Transactions!$C$2:$C$2001,Transactions!$H$2:$H$2001,$A40,Transactions!$A$2:$A$2001,"&gt;="&amp;DATE(1900,1,1),Transactions!$A$2:$A$2001,"&lt;="&amp;$B40,Transactions!$G$2:$G$2001,"&lt;&gt;Exclude")+SUMIFS('Journal Entries'!$D$2:$D$1001,'Journal Entries'!$C$2:$C$1001,$A40,'Journal Entries'!$B$2:$B$1001,"&gt;="&amp;DATE(1900,1,1),'Journal Entries'!$B$2:$B$1001,"&lt;="&amp;$B40)-SUMIFS('Journal Entries'!$E$2:$E$1001,'Journal Entries'!$C$2:$C$1001,$A40,'Journal Entries'!$B$2:$B$1001,"&gt;="&amp;DATE(1900,1,1),'Journal Entries'!$B$2:$B$1001,"&lt;="&amp;$B40)),2))</f>
        <v/>
      </c>
      <c r="E40" s="41" t="str">
        <f aca="false">IF(OR($C40="",$D40=""),"",ROUND($C40-$D40,2))</f>
        <v/>
      </c>
      <c r="F40" s="22" t="str">
        <f aca="false">IF(OR($A40="",$E40=""),"",IF($E40=0,"✓ Reconciled","✗ Off by "&amp;TEXT($E40,"#,##0.00")))</f>
        <v/>
      </c>
      <c r="G40" s="22"/>
      <c r="H40" s="22"/>
    </row>
    <row r="41" customFormat="false" ht="15" hidden="false" customHeight="false" outlineLevel="0" collapsed="false">
      <c r="A41" s="22"/>
      <c r="B41" s="42"/>
      <c r="C41" s="41"/>
      <c r="D41" s="41" t="str">
        <f aca="false">IF(OR($A41="",$B41=""),"",ROUND(IF(IFERROR(INDEX('Chart of Accounts'!$C$2:$C$57,MATCH($A41,'Chart of Accounts'!$A$2:$A$57,0)),"")="Liability",-1,1)*(SUMIFS(Transactions!$C$2:$C$2001,Transactions!$F$2:$F$2001,$A41,Transactions!$A$2:$A$2001,"&gt;="&amp;DATE(1900,1,1),Transactions!$A$2:$A$2001,"&lt;="&amp;$B41,Transactions!$G$2:$G$2001,"&lt;&gt;Exclude")-SUMIFS(Transactions!$C$2:$C$2001,Transactions!$H$2:$H$2001,$A41,Transactions!$A$2:$A$2001,"&gt;="&amp;DATE(1900,1,1),Transactions!$A$2:$A$2001,"&lt;="&amp;$B41,Transactions!$G$2:$G$2001,"&lt;&gt;Exclude")+SUMIFS('Journal Entries'!$D$2:$D$1001,'Journal Entries'!$C$2:$C$1001,$A41,'Journal Entries'!$B$2:$B$1001,"&gt;="&amp;DATE(1900,1,1),'Journal Entries'!$B$2:$B$1001,"&lt;="&amp;$B41)-SUMIFS('Journal Entries'!$E$2:$E$1001,'Journal Entries'!$C$2:$C$1001,$A41,'Journal Entries'!$B$2:$B$1001,"&gt;="&amp;DATE(1900,1,1),'Journal Entries'!$B$2:$B$1001,"&lt;="&amp;$B41)),2))</f>
        <v/>
      </c>
      <c r="E41" s="41" t="str">
        <f aca="false">IF(OR($C41="",$D41=""),"",ROUND($C41-$D41,2))</f>
        <v/>
      </c>
      <c r="F41" s="22" t="str">
        <f aca="false">IF(OR($A41="",$E41=""),"",IF($E41=0,"✓ Reconciled","✗ Off by "&amp;TEXT($E41,"#,##0.00")))</f>
        <v/>
      </c>
      <c r="G41" s="22"/>
      <c r="H41" s="22"/>
    </row>
    <row r="42" customFormat="false" ht="15" hidden="false" customHeight="false" outlineLevel="0" collapsed="false">
      <c r="A42" s="22"/>
      <c r="B42" s="42"/>
      <c r="C42" s="41"/>
      <c r="D42" s="41" t="str">
        <f aca="false">IF(OR($A42="",$B42=""),"",ROUND(IF(IFERROR(INDEX('Chart of Accounts'!$C$2:$C$57,MATCH($A42,'Chart of Accounts'!$A$2:$A$57,0)),"")="Liability",-1,1)*(SUMIFS(Transactions!$C$2:$C$2001,Transactions!$F$2:$F$2001,$A42,Transactions!$A$2:$A$2001,"&gt;="&amp;DATE(1900,1,1),Transactions!$A$2:$A$2001,"&lt;="&amp;$B42,Transactions!$G$2:$G$2001,"&lt;&gt;Exclude")-SUMIFS(Transactions!$C$2:$C$2001,Transactions!$H$2:$H$2001,$A42,Transactions!$A$2:$A$2001,"&gt;="&amp;DATE(1900,1,1),Transactions!$A$2:$A$2001,"&lt;="&amp;$B42,Transactions!$G$2:$G$2001,"&lt;&gt;Exclude")+SUMIFS('Journal Entries'!$D$2:$D$1001,'Journal Entries'!$C$2:$C$1001,$A42,'Journal Entries'!$B$2:$B$1001,"&gt;="&amp;DATE(1900,1,1),'Journal Entries'!$B$2:$B$1001,"&lt;="&amp;$B42)-SUMIFS('Journal Entries'!$E$2:$E$1001,'Journal Entries'!$C$2:$C$1001,$A42,'Journal Entries'!$B$2:$B$1001,"&gt;="&amp;DATE(1900,1,1),'Journal Entries'!$B$2:$B$1001,"&lt;="&amp;$B42)),2))</f>
        <v/>
      </c>
      <c r="E42" s="41" t="str">
        <f aca="false">IF(OR($C42="",$D42=""),"",ROUND($C42-$D42,2))</f>
        <v/>
      </c>
      <c r="F42" s="22" t="str">
        <f aca="false">IF(OR($A42="",$E42=""),"",IF($E42=0,"✓ Reconciled","✗ Off by "&amp;TEXT($E42,"#,##0.00")))</f>
        <v/>
      </c>
      <c r="G42" s="22"/>
      <c r="H42" s="22"/>
    </row>
    <row r="43" customFormat="false" ht="15" hidden="false" customHeight="false" outlineLevel="0" collapsed="false">
      <c r="A43" s="22"/>
      <c r="B43" s="42"/>
      <c r="C43" s="41"/>
      <c r="D43" s="41" t="str">
        <f aca="false">IF(OR($A43="",$B43=""),"",ROUND(IF(IFERROR(INDEX('Chart of Accounts'!$C$2:$C$57,MATCH($A43,'Chart of Accounts'!$A$2:$A$57,0)),"")="Liability",-1,1)*(SUMIFS(Transactions!$C$2:$C$2001,Transactions!$F$2:$F$2001,$A43,Transactions!$A$2:$A$2001,"&gt;="&amp;DATE(1900,1,1),Transactions!$A$2:$A$2001,"&lt;="&amp;$B43,Transactions!$G$2:$G$2001,"&lt;&gt;Exclude")-SUMIFS(Transactions!$C$2:$C$2001,Transactions!$H$2:$H$2001,$A43,Transactions!$A$2:$A$2001,"&gt;="&amp;DATE(1900,1,1),Transactions!$A$2:$A$2001,"&lt;="&amp;$B43,Transactions!$G$2:$G$2001,"&lt;&gt;Exclude")+SUMIFS('Journal Entries'!$D$2:$D$1001,'Journal Entries'!$C$2:$C$1001,$A43,'Journal Entries'!$B$2:$B$1001,"&gt;="&amp;DATE(1900,1,1),'Journal Entries'!$B$2:$B$1001,"&lt;="&amp;$B43)-SUMIFS('Journal Entries'!$E$2:$E$1001,'Journal Entries'!$C$2:$C$1001,$A43,'Journal Entries'!$B$2:$B$1001,"&gt;="&amp;DATE(1900,1,1),'Journal Entries'!$B$2:$B$1001,"&lt;="&amp;$B43)),2))</f>
        <v/>
      </c>
      <c r="E43" s="41" t="str">
        <f aca="false">IF(OR($C43="",$D43=""),"",ROUND($C43-$D43,2))</f>
        <v/>
      </c>
      <c r="F43" s="22" t="str">
        <f aca="false">IF(OR($A43="",$E43=""),"",IF($E43=0,"✓ Reconciled","✗ Off by "&amp;TEXT($E43,"#,##0.00")))</f>
        <v/>
      </c>
      <c r="G43" s="22"/>
      <c r="H43" s="22"/>
    </row>
    <row r="44" customFormat="false" ht="15" hidden="false" customHeight="false" outlineLevel="0" collapsed="false">
      <c r="A44" s="22"/>
      <c r="B44" s="42"/>
      <c r="C44" s="41"/>
      <c r="D44" s="41" t="str">
        <f aca="false">IF(OR($A44="",$B44=""),"",ROUND(IF(IFERROR(INDEX('Chart of Accounts'!$C$2:$C$57,MATCH($A44,'Chart of Accounts'!$A$2:$A$57,0)),"")="Liability",-1,1)*(SUMIFS(Transactions!$C$2:$C$2001,Transactions!$F$2:$F$2001,$A44,Transactions!$A$2:$A$2001,"&gt;="&amp;DATE(1900,1,1),Transactions!$A$2:$A$2001,"&lt;="&amp;$B44,Transactions!$G$2:$G$2001,"&lt;&gt;Exclude")-SUMIFS(Transactions!$C$2:$C$2001,Transactions!$H$2:$H$2001,$A44,Transactions!$A$2:$A$2001,"&gt;="&amp;DATE(1900,1,1),Transactions!$A$2:$A$2001,"&lt;="&amp;$B44,Transactions!$G$2:$G$2001,"&lt;&gt;Exclude")+SUMIFS('Journal Entries'!$D$2:$D$1001,'Journal Entries'!$C$2:$C$1001,$A44,'Journal Entries'!$B$2:$B$1001,"&gt;="&amp;DATE(1900,1,1),'Journal Entries'!$B$2:$B$1001,"&lt;="&amp;$B44)-SUMIFS('Journal Entries'!$E$2:$E$1001,'Journal Entries'!$C$2:$C$1001,$A44,'Journal Entries'!$B$2:$B$1001,"&gt;="&amp;DATE(1900,1,1),'Journal Entries'!$B$2:$B$1001,"&lt;="&amp;$B44)),2))</f>
        <v/>
      </c>
      <c r="E44" s="41" t="str">
        <f aca="false">IF(OR($C44="",$D44=""),"",ROUND($C44-$D44,2))</f>
        <v/>
      </c>
      <c r="F44" s="22" t="str">
        <f aca="false">IF(OR($A44="",$E44=""),"",IF($E44=0,"✓ Reconciled","✗ Off by "&amp;TEXT($E44,"#,##0.00")))</f>
        <v/>
      </c>
      <c r="G44" s="22"/>
      <c r="H44" s="22"/>
    </row>
    <row r="45" customFormat="false" ht="15" hidden="false" customHeight="false" outlineLevel="0" collapsed="false">
      <c r="A45" s="22"/>
      <c r="B45" s="42"/>
      <c r="C45" s="41"/>
      <c r="D45" s="41" t="str">
        <f aca="false">IF(OR($A45="",$B45=""),"",ROUND(IF(IFERROR(INDEX('Chart of Accounts'!$C$2:$C$57,MATCH($A45,'Chart of Accounts'!$A$2:$A$57,0)),"")="Liability",-1,1)*(SUMIFS(Transactions!$C$2:$C$2001,Transactions!$F$2:$F$2001,$A45,Transactions!$A$2:$A$2001,"&gt;="&amp;DATE(1900,1,1),Transactions!$A$2:$A$2001,"&lt;="&amp;$B45,Transactions!$G$2:$G$2001,"&lt;&gt;Exclude")-SUMIFS(Transactions!$C$2:$C$2001,Transactions!$H$2:$H$2001,$A45,Transactions!$A$2:$A$2001,"&gt;="&amp;DATE(1900,1,1),Transactions!$A$2:$A$2001,"&lt;="&amp;$B45,Transactions!$G$2:$G$2001,"&lt;&gt;Exclude")+SUMIFS('Journal Entries'!$D$2:$D$1001,'Journal Entries'!$C$2:$C$1001,$A45,'Journal Entries'!$B$2:$B$1001,"&gt;="&amp;DATE(1900,1,1),'Journal Entries'!$B$2:$B$1001,"&lt;="&amp;$B45)-SUMIFS('Journal Entries'!$E$2:$E$1001,'Journal Entries'!$C$2:$C$1001,$A45,'Journal Entries'!$B$2:$B$1001,"&gt;="&amp;DATE(1900,1,1),'Journal Entries'!$B$2:$B$1001,"&lt;="&amp;$B45)),2))</f>
        <v/>
      </c>
      <c r="E45" s="41" t="str">
        <f aca="false">IF(OR($C45="",$D45=""),"",ROUND($C45-$D45,2))</f>
        <v/>
      </c>
      <c r="F45" s="22" t="str">
        <f aca="false">IF(OR($A45="",$E45=""),"",IF($E45=0,"✓ Reconciled","✗ Off by "&amp;TEXT($E45,"#,##0.00")))</f>
        <v/>
      </c>
      <c r="G45" s="22"/>
      <c r="H45" s="22"/>
    </row>
    <row r="46" customFormat="false" ht="15" hidden="false" customHeight="false" outlineLevel="0" collapsed="false">
      <c r="A46" s="22"/>
      <c r="B46" s="42"/>
      <c r="C46" s="41"/>
      <c r="D46" s="41" t="str">
        <f aca="false">IF(OR($A46="",$B46=""),"",ROUND(IF(IFERROR(INDEX('Chart of Accounts'!$C$2:$C$57,MATCH($A46,'Chart of Accounts'!$A$2:$A$57,0)),"")="Liability",-1,1)*(SUMIFS(Transactions!$C$2:$C$2001,Transactions!$F$2:$F$2001,$A46,Transactions!$A$2:$A$2001,"&gt;="&amp;DATE(1900,1,1),Transactions!$A$2:$A$2001,"&lt;="&amp;$B46,Transactions!$G$2:$G$2001,"&lt;&gt;Exclude")-SUMIFS(Transactions!$C$2:$C$2001,Transactions!$H$2:$H$2001,$A46,Transactions!$A$2:$A$2001,"&gt;="&amp;DATE(1900,1,1),Transactions!$A$2:$A$2001,"&lt;="&amp;$B46,Transactions!$G$2:$G$2001,"&lt;&gt;Exclude")+SUMIFS('Journal Entries'!$D$2:$D$1001,'Journal Entries'!$C$2:$C$1001,$A46,'Journal Entries'!$B$2:$B$1001,"&gt;="&amp;DATE(1900,1,1),'Journal Entries'!$B$2:$B$1001,"&lt;="&amp;$B46)-SUMIFS('Journal Entries'!$E$2:$E$1001,'Journal Entries'!$C$2:$C$1001,$A46,'Journal Entries'!$B$2:$B$1001,"&gt;="&amp;DATE(1900,1,1),'Journal Entries'!$B$2:$B$1001,"&lt;="&amp;$B46)),2))</f>
        <v/>
      </c>
      <c r="E46" s="41" t="str">
        <f aca="false">IF(OR($C46="",$D46=""),"",ROUND($C46-$D46,2))</f>
        <v/>
      </c>
      <c r="F46" s="22" t="str">
        <f aca="false">IF(OR($A46="",$E46=""),"",IF($E46=0,"✓ Reconciled","✗ Off by "&amp;TEXT($E46,"#,##0.00")))</f>
        <v/>
      </c>
      <c r="G46" s="22"/>
      <c r="H46" s="22"/>
    </row>
    <row r="47" customFormat="false" ht="15" hidden="false" customHeight="false" outlineLevel="0" collapsed="false">
      <c r="A47" s="22"/>
      <c r="B47" s="42"/>
      <c r="C47" s="41"/>
      <c r="D47" s="41" t="str">
        <f aca="false">IF(OR($A47="",$B47=""),"",ROUND(IF(IFERROR(INDEX('Chart of Accounts'!$C$2:$C$57,MATCH($A47,'Chart of Accounts'!$A$2:$A$57,0)),"")="Liability",-1,1)*(SUMIFS(Transactions!$C$2:$C$2001,Transactions!$F$2:$F$2001,$A47,Transactions!$A$2:$A$2001,"&gt;="&amp;DATE(1900,1,1),Transactions!$A$2:$A$2001,"&lt;="&amp;$B47,Transactions!$G$2:$G$2001,"&lt;&gt;Exclude")-SUMIFS(Transactions!$C$2:$C$2001,Transactions!$H$2:$H$2001,$A47,Transactions!$A$2:$A$2001,"&gt;="&amp;DATE(1900,1,1),Transactions!$A$2:$A$2001,"&lt;="&amp;$B47,Transactions!$G$2:$G$2001,"&lt;&gt;Exclude")+SUMIFS('Journal Entries'!$D$2:$D$1001,'Journal Entries'!$C$2:$C$1001,$A47,'Journal Entries'!$B$2:$B$1001,"&gt;="&amp;DATE(1900,1,1),'Journal Entries'!$B$2:$B$1001,"&lt;="&amp;$B47)-SUMIFS('Journal Entries'!$E$2:$E$1001,'Journal Entries'!$C$2:$C$1001,$A47,'Journal Entries'!$B$2:$B$1001,"&gt;="&amp;DATE(1900,1,1),'Journal Entries'!$B$2:$B$1001,"&lt;="&amp;$B47)),2))</f>
        <v/>
      </c>
      <c r="E47" s="41" t="str">
        <f aca="false">IF(OR($C47="",$D47=""),"",ROUND($C47-$D47,2))</f>
        <v/>
      </c>
      <c r="F47" s="22" t="str">
        <f aca="false">IF(OR($A47="",$E47=""),"",IF($E47=0,"✓ Reconciled","✗ Off by "&amp;TEXT($E47,"#,##0.00")))</f>
        <v/>
      </c>
      <c r="G47" s="22"/>
      <c r="H47" s="22"/>
    </row>
    <row r="48" customFormat="false" ht="15" hidden="false" customHeight="false" outlineLevel="0" collapsed="false">
      <c r="A48" s="22"/>
      <c r="B48" s="42"/>
      <c r="C48" s="41"/>
      <c r="D48" s="41" t="str">
        <f aca="false">IF(OR($A48="",$B48=""),"",ROUND(IF(IFERROR(INDEX('Chart of Accounts'!$C$2:$C$57,MATCH($A48,'Chart of Accounts'!$A$2:$A$57,0)),"")="Liability",-1,1)*(SUMIFS(Transactions!$C$2:$C$2001,Transactions!$F$2:$F$2001,$A48,Transactions!$A$2:$A$2001,"&gt;="&amp;DATE(1900,1,1),Transactions!$A$2:$A$2001,"&lt;="&amp;$B48,Transactions!$G$2:$G$2001,"&lt;&gt;Exclude")-SUMIFS(Transactions!$C$2:$C$2001,Transactions!$H$2:$H$2001,$A48,Transactions!$A$2:$A$2001,"&gt;="&amp;DATE(1900,1,1),Transactions!$A$2:$A$2001,"&lt;="&amp;$B48,Transactions!$G$2:$G$2001,"&lt;&gt;Exclude")+SUMIFS('Journal Entries'!$D$2:$D$1001,'Journal Entries'!$C$2:$C$1001,$A48,'Journal Entries'!$B$2:$B$1001,"&gt;="&amp;DATE(1900,1,1),'Journal Entries'!$B$2:$B$1001,"&lt;="&amp;$B48)-SUMIFS('Journal Entries'!$E$2:$E$1001,'Journal Entries'!$C$2:$C$1001,$A48,'Journal Entries'!$B$2:$B$1001,"&gt;="&amp;DATE(1900,1,1),'Journal Entries'!$B$2:$B$1001,"&lt;="&amp;$B48)),2))</f>
        <v/>
      </c>
      <c r="E48" s="41" t="str">
        <f aca="false">IF(OR($C48="",$D48=""),"",ROUND($C48-$D48,2))</f>
        <v/>
      </c>
      <c r="F48" s="22" t="str">
        <f aca="false">IF(OR($A48="",$E48=""),"",IF($E48=0,"✓ Reconciled","✗ Off by "&amp;TEXT($E48,"#,##0.00")))</f>
        <v/>
      </c>
      <c r="G48" s="22"/>
      <c r="H48" s="22"/>
    </row>
    <row r="49" customFormat="false" ht="15" hidden="false" customHeight="false" outlineLevel="0" collapsed="false">
      <c r="A49" s="22"/>
      <c r="B49" s="42"/>
      <c r="C49" s="41"/>
      <c r="D49" s="41" t="str">
        <f aca="false">IF(OR($A49="",$B49=""),"",ROUND(IF(IFERROR(INDEX('Chart of Accounts'!$C$2:$C$57,MATCH($A49,'Chart of Accounts'!$A$2:$A$57,0)),"")="Liability",-1,1)*(SUMIFS(Transactions!$C$2:$C$2001,Transactions!$F$2:$F$2001,$A49,Transactions!$A$2:$A$2001,"&gt;="&amp;DATE(1900,1,1),Transactions!$A$2:$A$2001,"&lt;="&amp;$B49,Transactions!$G$2:$G$2001,"&lt;&gt;Exclude")-SUMIFS(Transactions!$C$2:$C$2001,Transactions!$H$2:$H$2001,$A49,Transactions!$A$2:$A$2001,"&gt;="&amp;DATE(1900,1,1),Transactions!$A$2:$A$2001,"&lt;="&amp;$B49,Transactions!$G$2:$G$2001,"&lt;&gt;Exclude")+SUMIFS('Journal Entries'!$D$2:$D$1001,'Journal Entries'!$C$2:$C$1001,$A49,'Journal Entries'!$B$2:$B$1001,"&gt;="&amp;DATE(1900,1,1),'Journal Entries'!$B$2:$B$1001,"&lt;="&amp;$B49)-SUMIFS('Journal Entries'!$E$2:$E$1001,'Journal Entries'!$C$2:$C$1001,$A49,'Journal Entries'!$B$2:$B$1001,"&gt;="&amp;DATE(1900,1,1),'Journal Entries'!$B$2:$B$1001,"&lt;="&amp;$B49)),2))</f>
        <v/>
      </c>
      <c r="E49" s="41" t="str">
        <f aca="false">IF(OR($C49="",$D49=""),"",ROUND($C49-$D49,2))</f>
        <v/>
      </c>
      <c r="F49" s="22" t="str">
        <f aca="false">IF(OR($A49="",$E49=""),"",IF($E49=0,"✓ Reconciled","✗ Off by "&amp;TEXT($E49,"#,##0.00")))</f>
        <v/>
      </c>
      <c r="G49" s="22"/>
      <c r="H49" s="22"/>
    </row>
    <row r="50" customFormat="false" ht="15" hidden="false" customHeight="false" outlineLevel="0" collapsed="false">
      <c r="A50" s="22"/>
      <c r="B50" s="42"/>
      <c r="C50" s="41"/>
      <c r="D50" s="41" t="str">
        <f aca="false">IF(OR($A50="",$B50=""),"",ROUND(IF(IFERROR(INDEX('Chart of Accounts'!$C$2:$C$57,MATCH($A50,'Chart of Accounts'!$A$2:$A$57,0)),"")="Liability",-1,1)*(SUMIFS(Transactions!$C$2:$C$2001,Transactions!$F$2:$F$2001,$A50,Transactions!$A$2:$A$2001,"&gt;="&amp;DATE(1900,1,1),Transactions!$A$2:$A$2001,"&lt;="&amp;$B50,Transactions!$G$2:$G$2001,"&lt;&gt;Exclude")-SUMIFS(Transactions!$C$2:$C$2001,Transactions!$H$2:$H$2001,$A50,Transactions!$A$2:$A$2001,"&gt;="&amp;DATE(1900,1,1),Transactions!$A$2:$A$2001,"&lt;="&amp;$B50,Transactions!$G$2:$G$2001,"&lt;&gt;Exclude")+SUMIFS('Journal Entries'!$D$2:$D$1001,'Journal Entries'!$C$2:$C$1001,$A50,'Journal Entries'!$B$2:$B$1001,"&gt;="&amp;DATE(1900,1,1),'Journal Entries'!$B$2:$B$1001,"&lt;="&amp;$B50)-SUMIFS('Journal Entries'!$E$2:$E$1001,'Journal Entries'!$C$2:$C$1001,$A50,'Journal Entries'!$B$2:$B$1001,"&gt;="&amp;DATE(1900,1,1),'Journal Entries'!$B$2:$B$1001,"&lt;="&amp;$B50)),2))</f>
        <v/>
      </c>
      <c r="E50" s="41" t="str">
        <f aca="false">IF(OR($C50="",$D50=""),"",ROUND($C50-$D50,2))</f>
        <v/>
      </c>
      <c r="F50" s="22" t="str">
        <f aca="false">IF(OR($A50="",$E50=""),"",IF($E50=0,"✓ Reconciled","✗ Off by "&amp;TEXT($E50,"#,##0.00")))</f>
        <v/>
      </c>
      <c r="G50" s="22"/>
      <c r="H50" s="22"/>
    </row>
    <row r="51" customFormat="false" ht="15" hidden="false" customHeight="false" outlineLevel="0" collapsed="false">
      <c r="A51" s="22"/>
      <c r="B51" s="42"/>
      <c r="C51" s="41"/>
      <c r="D51" s="41" t="str">
        <f aca="false">IF(OR($A51="",$B51=""),"",ROUND(IF(IFERROR(INDEX('Chart of Accounts'!$C$2:$C$57,MATCH($A51,'Chart of Accounts'!$A$2:$A$57,0)),"")="Liability",-1,1)*(SUMIFS(Transactions!$C$2:$C$2001,Transactions!$F$2:$F$2001,$A51,Transactions!$A$2:$A$2001,"&gt;="&amp;DATE(1900,1,1),Transactions!$A$2:$A$2001,"&lt;="&amp;$B51,Transactions!$G$2:$G$2001,"&lt;&gt;Exclude")-SUMIFS(Transactions!$C$2:$C$2001,Transactions!$H$2:$H$2001,$A51,Transactions!$A$2:$A$2001,"&gt;="&amp;DATE(1900,1,1),Transactions!$A$2:$A$2001,"&lt;="&amp;$B51,Transactions!$G$2:$G$2001,"&lt;&gt;Exclude")+SUMIFS('Journal Entries'!$D$2:$D$1001,'Journal Entries'!$C$2:$C$1001,$A51,'Journal Entries'!$B$2:$B$1001,"&gt;="&amp;DATE(1900,1,1),'Journal Entries'!$B$2:$B$1001,"&lt;="&amp;$B51)-SUMIFS('Journal Entries'!$E$2:$E$1001,'Journal Entries'!$C$2:$C$1001,$A51,'Journal Entries'!$B$2:$B$1001,"&gt;="&amp;DATE(1900,1,1),'Journal Entries'!$B$2:$B$1001,"&lt;="&amp;$B51)),2))</f>
        <v/>
      </c>
      <c r="E51" s="41" t="str">
        <f aca="false">IF(OR($C51="",$D51=""),"",ROUND($C51-$D51,2))</f>
        <v/>
      </c>
      <c r="F51" s="22" t="str">
        <f aca="false">IF(OR($A51="",$E51=""),"",IF($E51=0,"✓ Reconciled","✗ Off by "&amp;TEXT($E51,"#,##0.00")))</f>
        <v/>
      </c>
      <c r="G51" s="22"/>
      <c r="H51" s="22"/>
    </row>
    <row r="52" customFormat="false" ht="15" hidden="false" customHeight="false" outlineLevel="0" collapsed="false">
      <c r="A52" s="22"/>
      <c r="B52" s="42"/>
      <c r="C52" s="41"/>
      <c r="D52" s="41" t="str">
        <f aca="false">IF(OR($A52="",$B52=""),"",ROUND(IF(IFERROR(INDEX('Chart of Accounts'!$C$2:$C$57,MATCH($A52,'Chart of Accounts'!$A$2:$A$57,0)),"")="Liability",-1,1)*(SUMIFS(Transactions!$C$2:$C$2001,Transactions!$F$2:$F$2001,$A52,Transactions!$A$2:$A$2001,"&gt;="&amp;DATE(1900,1,1),Transactions!$A$2:$A$2001,"&lt;="&amp;$B52,Transactions!$G$2:$G$2001,"&lt;&gt;Exclude")-SUMIFS(Transactions!$C$2:$C$2001,Transactions!$H$2:$H$2001,$A52,Transactions!$A$2:$A$2001,"&gt;="&amp;DATE(1900,1,1),Transactions!$A$2:$A$2001,"&lt;="&amp;$B52,Transactions!$G$2:$G$2001,"&lt;&gt;Exclude")+SUMIFS('Journal Entries'!$D$2:$D$1001,'Journal Entries'!$C$2:$C$1001,$A52,'Journal Entries'!$B$2:$B$1001,"&gt;="&amp;DATE(1900,1,1),'Journal Entries'!$B$2:$B$1001,"&lt;="&amp;$B52)-SUMIFS('Journal Entries'!$E$2:$E$1001,'Journal Entries'!$C$2:$C$1001,$A52,'Journal Entries'!$B$2:$B$1001,"&gt;="&amp;DATE(1900,1,1),'Journal Entries'!$B$2:$B$1001,"&lt;="&amp;$B52)),2))</f>
        <v/>
      </c>
      <c r="E52" s="41" t="str">
        <f aca="false">IF(OR($C52="",$D52=""),"",ROUND($C52-$D52,2))</f>
        <v/>
      </c>
      <c r="F52" s="22" t="str">
        <f aca="false">IF(OR($A52="",$E52=""),"",IF($E52=0,"✓ Reconciled","✗ Off by "&amp;TEXT($E52,"#,##0.00")))</f>
        <v/>
      </c>
      <c r="G52" s="22"/>
      <c r="H52" s="22"/>
    </row>
    <row r="53" customFormat="false" ht="15" hidden="false" customHeight="false" outlineLevel="0" collapsed="false">
      <c r="A53" s="22"/>
      <c r="B53" s="42"/>
      <c r="C53" s="41"/>
      <c r="D53" s="41" t="str">
        <f aca="false">IF(OR($A53="",$B53=""),"",ROUND(IF(IFERROR(INDEX('Chart of Accounts'!$C$2:$C$57,MATCH($A53,'Chart of Accounts'!$A$2:$A$57,0)),"")="Liability",-1,1)*(SUMIFS(Transactions!$C$2:$C$2001,Transactions!$F$2:$F$2001,$A53,Transactions!$A$2:$A$2001,"&gt;="&amp;DATE(1900,1,1),Transactions!$A$2:$A$2001,"&lt;="&amp;$B53,Transactions!$G$2:$G$2001,"&lt;&gt;Exclude")-SUMIFS(Transactions!$C$2:$C$2001,Transactions!$H$2:$H$2001,$A53,Transactions!$A$2:$A$2001,"&gt;="&amp;DATE(1900,1,1),Transactions!$A$2:$A$2001,"&lt;="&amp;$B53,Transactions!$G$2:$G$2001,"&lt;&gt;Exclude")+SUMIFS('Journal Entries'!$D$2:$D$1001,'Journal Entries'!$C$2:$C$1001,$A53,'Journal Entries'!$B$2:$B$1001,"&gt;="&amp;DATE(1900,1,1),'Journal Entries'!$B$2:$B$1001,"&lt;="&amp;$B53)-SUMIFS('Journal Entries'!$E$2:$E$1001,'Journal Entries'!$C$2:$C$1001,$A53,'Journal Entries'!$B$2:$B$1001,"&gt;="&amp;DATE(1900,1,1),'Journal Entries'!$B$2:$B$1001,"&lt;="&amp;$B53)),2))</f>
        <v/>
      </c>
      <c r="E53" s="41" t="str">
        <f aca="false">IF(OR($C53="",$D53=""),"",ROUND($C53-$D53,2))</f>
        <v/>
      </c>
      <c r="F53" s="22" t="str">
        <f aca="false">IF(OR($A53="",$E53=""),"",IF($E53=0,"✓ Reconciled","✗ Off by "&amp;TEXT($E53,"#,##0.00")))</f>
        <v/>
      </c>
      <c r="G53" s="22"/>
      <c r="H53" s="22"/>
    </row>
    <row r="54" customFormat="false" ht="15" hidden="false" customHeight="false" outlineLevel="0" collapsed="false">
      <c r="A54" s="22"/>
      <c r="B54" s="42"/>
      <c r="C54" s="41"/>
      <c r="D54" s="41" t="str">
        <f aca="false">IF(OR($A54="",$B54=""),"",ROUND(IF(IFERROR(INDEX('Chart of Accounts'!$C$2:$C$57,MATCH($A54,'Chart of Accounts'!$A$2:$A$57,0)),"")="Liability",-1,1)*(SUMIFS(Transactions!$C$2:$C$2001,Transactions!$F$2:$F$2001,$A54,Transactions!$A$2:$A$2001,"&gt;="&amp;DATE(1900,1,1),Transactions!$A$2:$A$2001,"&lt;="&amp;$B54,Transactions!$G$2:$G$2001,"&lt;&gt;Exclude")-SUMIFS(Transactions!$C$2:$C$2001,Transactions!$H$2:$H$2001,$A54,Transactions!$A$2:$A$2001,"&gt;="&amp;DATE(1900,1,1),Transactions!$A$2:$A$2001,"&lt;="&amp;$B54,Transactions!$G$2:$G$2001,"&lt;&gt;Exclude")+SUMIFS('Journal Entries'!$D$2:$D$1001,'Journal Entries'!$C$2:$C$1001,$A54,'Journal Entries'!$B$2:$B$1001,"&gt;="&amp;DATE(1900,1,1),'Journal Entries'!$B$2:$B$1001,"&lt;="&amp;$B54)-SUMIFS('Journal Entries'!$E$2:$E$1001,'Journal Entries'!$C$2:$C$1001,$A54,'Journal Entries'!$B$2:$B$1001,"&gt;="&amp;DATE(1900,1,1),'Journal Entries'!$B$2:$B$1001,"&lt;="&amp;$B54)),2))</f>
        <v/>
      </c>
      <c r="E54" s="41" t="str">
        <f aca="false">IF(OR($C54="",$D54=""),"",ROUND($C54-$D54,2))</f>
        <v/>
      </c>
      <c r="F54" s="22" t="str">
        <f aca="false">IF(OR($A54="",$E54=""),"",IF($E54=0,"✓ Reconciled","✗ Off by "&amp;TEXT($E54,"#,##0.00")))</f>
        <v/>
      </c>
      <c r="G54" s="22"/>
      <c r="H54" s="22"/>
    </row>
    <row r="55" customFormat="false" ht="15" hidden="false" customHeight="false" outlineLevel="0" collapsed="false">
      <c r="A55" s="22"/>
      <c r="B55" s="42"/>
      <c r="C55" s="41"/>
      <c r="D55" s="41" t="str">
        <f aca="false">IF(OR($A55="",$B55=""),"",ROUND(IF(IFERROR(INDEX('Chart of Accounts'!$C$2:$C$57,MATCH($A55,'Chart of Accounts'!$A$2:$A$57,0)),"")="Liability",-1,1)*(SUMIFS(Transactions!$C$2:$C$2001,Transactions!$F$2:$F$2001,$A55,Transactions!$A$2:$A$2001,"&gt;="&amp;DATE(1900,1,1),Transactions!$A$2:$A$2001,"&lt;="&amp;$B55,Transactions!$G$2:$G$2001,"&lt;&gt;Exclude")-SUMIFS(Transactions!$C$2:$C$2001,Transactions!$H$2:$H$2001,$A55,Transactions!$A$2:$A$2001,"&gt;="&amp;DATE(1900,1,1),Transactions!$A$2:$A$2001,"&lt;="&amp;$B55,Transactions!$G$2:$G$2001,"&lt;&gt;Exclude")+SUMIFS('Journal Entries'!$D$2:$D$1001,'Journal Entries'!$C$2:$C$1001,$A55,'Journal Entries'!$B$2:$B$1001,"&gt;="&amp;DATE(1900,1,1),'Journal Entries'!$B$2:$B$1001,"&lt;="&amp;$B55)-SUMIFS('Journal Entries'!$E$2:$E$1001,'Journal Entries'!$C$2:$C$1001,$A55,'Journal Entries'!$B$2:$B$1001,"&gt;="&amp;DATE(1900,1,1),'Journal Entries'!$B$2:$B$1001,"&lt;="&amp;$B55)),2))</f>
        <v/>
      </c>
      <c r="E55" s="41" t="str">
        <f aca="false">IF(OR($C55="",$D55=""),"",ROUND($C55-$D55,2))</f>
        <v/>
      </c>
      <c r="F55" s="22" t="str">
        <f aca="false">IF(OR($A55="",$E55=""),"",IF($E55=0,"✓ Reconciled","✗ Off by "&amp;TEXT($E55,"#,##0.00")))</f>
        <v/>
      </c>
      <c r="G55" s="22"/>
      <c r="H55" s="22"/>
    </row>
    <row r="56" customFormat="false" ht="15" hidden="false" customHeight="false" outlineLevel="0" collapsed="false">
      <c r="A56" s="22"/>
      <c r="B56" s="42"/>
      <c r="C56" s="41"/>
      <c r="D56" s="41" t="str">
        <f aca="false">IF(OR($A56="",$B56=""),"",ROUND(IF(IFERROR(INDEX('Chart of Accounts'!$C$2:$C$57,MATCH($A56,'Chart of Accounts'!$A$2:$A$57,0)),"")="Liability",-1,1)*(SUMIFS(Transactions!$C$2:$C$2001,Transactions!$F$2:$F$2001,$A56,Transactions!$A$2:$A$2001,"&gt;="&amp;DATE(1900,1,1),Transactions!$A$2:$A$2001,"&lt;="&amp;$B56,Transactions!$G$2:$G$2001,"&lt;&gt;Exclude")-SUMIFS(Transactions!$C$2:$C$2001,Transactions!$H$2:$H$2001,$A56,Transactions!$A$2:$A$2001,"&gt;="&amp;DATE(1900,1,1),Transactions!$A$2:$A$2001,"&lt;="&amp;$B56,Transactions!$G$2:$G$2001,"&lt;&gt;Exclude")+SUMIFS('Journal Entries'!$D$2:$D$1001,'Journal Entries'!$C$2:$C$1001,$A56,'Journal Entries'!$B$2:$B$1001,"&gt;="&amp;DATE(1900,1,1),'Journal Entries'!$B$2:$B$1001,"&lt;="&amp;$B56)-SUMIFS('Journal Entries'!$E$2:$E$1001,'Journal Entries'!$C$2:$C$1001,$A56,'Journal Entries'!$B$2:$B$1001,"&gt;="&amp;DATE(1900,1,1),'Journal Entries'!$B$2:$B$1001,"&lt;="&amp;$B56)),2))</f>
        <v/>
      </c>
      <c r="E56" s="41" t="str">
        <f aca="false">IF(OR($C56="",$D56=""),"",ROUND($C56-$D56,2))</f>
        <v/>
      </c>
      <c r="F56" s="22" t="str">
        <f aca="false">IF(OR($A56="",$E56=""),"",IF($E56=0,"✓ Reconciled","✗ Off by "&amp;TEXT($E56,"#,##0.00")))</f>
        <v/>
      </c>
      <c r="G56" s="22"/>
      <c r="H56" s="22"/>
    </row>
    <row r="57" customFormat="false" ht="15" hidden="false" customHeight="false" outlineLevel="0" collapsed="false">
      <c r="A57" s="22"/>
      <c r="B57" s="42"/>
      <c r="C57" s="41"/>
      <c r="D57" s="41" t="str">
        <f aca="false">IF(OR($A57="",$B57=""),"",ROUND(IF(IFERROR(INDEX('Chart of Accounts'!$C$2:$C$57,MATCH($A57,'Chart of Accounts'!$A$2:$A$57,0)),"")="Liability",-1,1)*(SUMIFS(Transactions!$C$2:$C$2001,Transactions!$F$2:$F$2001,$A57,Transactions!$A$2:$A$2001,"&gt;="&amp;DATE(1900,1,1),Transactions!$A$2:$A$2001,"&lt;="&amp;$B57,Transactions!$G$2:$G$2001,"&lt;&gt;Exclude")-SUMIFS(Transactions!$C$2:$C$2001,Transactions!$H$2:$H$2001,$A57,Transactions!$A$2:$A$2001,"&gt;="&amp;DATE(1900,1,1),Transactions!$A$2:$A$2001,"&lt;="&amp;$B57,Transactions!$G$2:$G$2001,"&lt;&gt;Exclude")+SUMIFS('Journal Entries'!$D$2:$D$1001,'Journal Entries'!$C$2:$C$1001,$A57,'Journal Entries'!$B$2:$B$1001,"&gt;="&amp;DATE(1900,1,1),'Journal Entries'!$B$2:$B$1001,"&lt;="&amp;$B57)-SUMIFS('Journal Entries'!$E$2:$E$1001,'Journal Entries'!$C$2:$C$1001,$A57,'Journal Entries'!$B$2:$B$1001,"&gt;="&amp;DATE(1900,1,1),'Journal Entries'!$B$2:$B$1001,"&lt;="&amp;$B57)),2))</f>
        <v/>
      </c>
      <c r="E57" s="41" t="str">
        <f aca="false">IF(OR($C57="",$D57=""),"",ROUND($C57-$D57,2))</f>
        <v/>
      </c>
      <c r="F57" s="22" t="str">
        <f aca="false">IF(OR($A57="",$E57=""),"",IF($E57=0,"✓ Reconciled","✗ Off by "&amp;TEXT($E57,"#,##0.00")))</f>
        <v/>
      </c>
      <c r="G57" s="22"/>
      <c r="H57" s="22"/>
    </row>
    <row r="58" customFormat="false" ht="15" hidden="false" customHeight="false" outlineLevel="0" collapsed="false">
      <c r="A58" s="22"/>
      <c r="B58" s="42"/>
      <c r="C58" s="41"/>
      <c r="D58" s="41" t="str">
        <f aca="false">IF(OR($A58="",$B58=""),"",ROUND(IF(IFERROR(INDEX('Chart of Accounts'!$C$2:$C$57,MATCH($A58,'Chart of Accounts'!$A$2:$A$57,0)),"")="Liability",-1,1)*(SUMIFS(Transactions!$C$2:$C$2001,Transactions!$F$2:$F$2001,$A58,Transactions!$A$2:$A$2001,"&gt;="&amp;DATE(1900,1,1),Transactions!$A$2:$A$2001,"&lt;="&amp;$B58,Transactions!$G$2:$G$2001,"&lt;&gt;Exclude")-SUMIFS(Transactions!$C$2:$C$2001,Transactions!$H$2:$H$2001,$A58,Transactions!$A$2:$A$2001,"&gt;="&amp;DATE(1900,1,1),Transactions!$A$2:$A$2001,"&lt;="&amp;$B58,Transactions!$G$2:$G$2001,"&lt;&gt;Exclude")+SUMIFS('Journal Entries'!$D$2:$D$1001,'Journal Entries'!$C$2:$C$1001,$A58,'Journal Entries'!$B$2:$B$1001,"&gt;="&amp;DATE(1900,1,1),'Journal Entries'!$B$2:$B$1001,"&lt;="&amp;$B58)-SUMIFS('Journal Entries'!$E$2:$E$1001,'Journal Entries'!$C$2:$C$1001,$A58,'Journal Entries'!$B$2:$B$1001,"&gt;="&amp;DATE(1900,1,1),'Journal Entries'!$B$2:$B$1001,"&lt;="&amp;$B58)),2))</f>
        <v/>
      </c>
      <c r="E58" s="41" t="str">
        <f aca="false">IF(OR($C58="",$D58=""),"",ROUND($C58-$D58,2))</f>
        <v/>
      </c>
      <c r="F58" s="22" t="str">
        <f aca="false">IF(OR($A58="",$E58=""),"",IF($E58=0,"✓ Reconciled","✗ Off by "&amp;TEXT($E58,"#,##0.00")))</f>
        <v/>
      </c>
      <c r="G58" s="22"/>
      <c r="H58" s="22"/>
    </row>
    <row r="59" customFormat="false" ht="15" hidden="false" customHeight="false" outlineLevel="0" collapsed="false">
      <c r="A59" s="22"/>
      <c r="B59" s="42"/>
      <c r="C59" s="41"/>
      <c r="D59" s="41" t="str">
        <f aca="false">IF(OR($A59="",$B59=""),"",ROUND(IF(IFERROR(INDEX('Chart of Accounts'!$C$2:$C$57,MATCH($A59,'Chart of Accounts'!$A$2:$A$57,0)),"")="Liability",-1,1)*(SUMIFS(Transactions!$C$2:$C$2001,Transactions!$F$2:$F$2001,$A59,Transactions!$A$2:$A$2001,"&gt;="&amp;DATE(1900,1,1),Transactions!$A$2:$A$2001,"&lt;="&amp;$B59,Transactions!$G$2:$G$2001,"&lt;&gt;Exclude")-SUMIFS(Transactions!$C$2:$C$2001,Transactions!$H$2:$H$2001,$A59,Transactions!$A$2:$A$2001,"&gt;="&amp;DATE(1900,1,1),Transactions!$A$2:$A$2001,"&lt;="&amp;$B59,Transactions!$G$2:$G$2001,"&lt;&gt;Exclude")+SUMIFS('Journal Entries'!$D$2:$D$1001,'Journal Entries'!$C$2:$C$1001,$A59,'Journal Entries'!$B$2:$B$1001,"&gt;="&amp;DATE(1900,1,1),'Journal Entries'!$B$2:$B$1001,"&lt;="&amp;$B59)-SUMIFS('Journal Entries'!$E$2:$E$1001,'Journal Entries'!$C$2:$C$1001,$A59,'Journal Entries'!$B$2:$B$1001,"&gt;="&amp;DATE(1900,1,1),'Journal Entries'!$B$2:$B$1001,"&lt;="&amp;$B59)),2))</f>
        <v/>
      </c>
      <c r="E59" s="41" t="str">
        <f aca="false">IF(OR($C59="",$D59=""),"",ROUND($C59-$D59,2))</f>
        <v/>
      </c>
      <c r="F59" s="22" t="str">
        <f aca="false">IF(OR($A59="",$E59=""),"",IF($E59=0,"✓ Reconciled","✗ Off by "&amp;TEXT($E59,"#,##0.00")))</f>
        <v/>
      </c>
      <c r="G59" s="22"/>
      <c r="H59" s="22"/>
    </row>
    <row r="60" customFormat="false" ht="15" hidden="false" customHeight="false" outlineLevel="0" collapsed="false">
      <c r="A60" s="22"/>
      <c r="B60" s="42"/>
      <c r="C60" s="41"/>
      <c r="D60" s="41" t="str">
        <f aca="false">IF(OR($A60="",$B60=""),"",ROUND(IF(IFERROR(INDEX('Chart of Accounts'!$C$2:$C$57,MATCH($A60,'Chart of Accounts'!$A$2:$A$57,0)),"")="Liability",-1,1)*(SUMIFS(Transactions!$C$2:$C$2001,Transactions!$F$2:$F$2001,$A60,Transactions!$A$2:$A$2001,"&gt;="&amp;DATE(1900,1,1),Transactions!$A$2:$A$2001,"&lt;="&amp;$B60,Transactions!$G$2:$G$2001,"&lt;&gt;Exclude")-SUMIFS(Transactions!$C$2:$C$2001,Transactions!$H$2:$H$2001,$A60,Transactions!$A$2:$A$2001,"&gt;="&amp;DATE(1900,1,1),Transactions!$A$2:$A$2001,"&lt;="&amp;$B60,Transactions!$G$2:$G$2001,"&lt;&gt;Exclude")+SUMIFS('Journal Entries'!$D$2:$D$1001,'Journal Entries'!$C$2:$C$1001,$A60,'Journal Entries'!$B$2:$B$1001,"&gt;="&amp;DATE(1900,1,1),'Journal Entries'!$B$2:$B$1001,"&lt;="&amp;$B60)-SUMIFS('Journal Entries'!$E$2:$E$1001,'Journal Entries'!$C$2:$C$1001,$A60,'Journal Entries'!$B$2:$B$1001,"&gt;="&amp;DATE(1900,1,1),'Journal Entries'!$B$2:$B$1001,"&lt;="&amp;$B60)),2))</f>
        <v/>
      </c>
      <c r="E60" s="41" t="str">
        <f aca="false">IF(OR($C60="",$D60=""),"",ROUND($C60-$D60,2))</f>
        <v/>
      </c>
      <c r="F60" s="22" t="str">
        <f aca="false">IF(OR($A60="",$E60=""),"",IF($E60=0,"✓ Reconciled","✗ Off by "&amp;TEXT($E60,"#,##0.00")))</f>
        <v/>
      </c>
      <c r="G60" s="22"/>
      <c r="H60" s="22"/>
    </row>
    <row r="61" customFormat="false" ht="15" hidden="false" customHeight="false" outlineLevel="0" collapsed="false">
      <c r="A61" s="22"/>
      <c r="B61" s="42"/>
      <c r="C61" s="41"/>
      <c r="D61" s="41" t="str">
        <f aca="false">IF(OR($A61="",$B61=""),"",ROUND(IF(IFERROR(INDEX('Chart of Accounts'!$C$2:$C$57,MATCH($A61,'Chart of Accounts'!$A$2:$A$57,0)),"")="Liability",-1,1)*(SUMIFS(Transactions!$C$2:$C$2001,Transactions!$F$2:$F$2001,$A61,Transactions!$A$2:$A$2001,"&gt;="&amp;DATE(1900,1,1),Transactions!$A$2:$A$2001,"&lt;="&amp;$B61,Transactions!$G$2:$G$2001,"&lt;&gt;Exclude")-SUMIFS(Transactions!$C$2:$C$2001,Transactions!$H$2:$H$2001,$A61,Transactions!$A$2:$A$2001,"&gt;="&amp;DATE(1900,1,1),Transactions!$A$2:$A$2001,"&lt;="&amp;$B61,Transactions!$G$2:$G$2001,"&lt;&gt;Exclude")+SUMIFS('Journal Entries'!$D$2:$D$1001,'Journal Entries'!$C$2:$C$1001,$A61,'Journal Entries'!$B$2:$B$1001,"&gt;="&amp;DATE(1900,1,1),'Journal Entries'!$B$2:$B$1001,"&lt;="&amp;$B61)-SUMIFS('Journal Entries'!$E$2:$E$1001,'Journal Entries'!$C$2:$C$1001,$A61,'Journal Entries'!$B$2:$B$1001,"&gt;="&amp;DATE(1900,1,1),'Journal Entries'!$B$2:$B$1001,"&lt;="&amp;$B61)),2))</f>
        <v/>
      </c>
      <c r="E61" s="41" t="str">
        <f aca="false">IF(OR($C61="",$D61=""),"",ROUND($C61-$D61,2))</f>
        <v/>
      </c>
      <c r="F61" s="22" t="str">
        <f aca="false">IF(OR($A61="",$E61=""),"",IF($E61=0,"✓ Reconciled","✗ Off by "&amp;TEXT($E61,"#,##0.00")))</f>
        <v/>
      </c>
      <c r="G61" s="22"/>
      <c r="H61" s="22"/>
    </row>
    <row r="62" customFormat="false" ht="15" hidden="false" customHeight="false" outlineLevel="0" collapsed="false">
      <c r="A62" s="22"/>
      <c r="B62" s="42"/>
      <c r="C62" s="41"/>
      <c r="D62" s="41" t="str">
        <f aca="false">IF(OR($A62="",$B62=""),"",ROUND(IF(IFERROR(INDEX('Chart of Accounts'!$C$2:$C$57,MATCH($A62,'Chart of Accounts'!$A$2:$A$57,0)),"")="Liability",-1,1)*(SUMIFS(Transactions!$C$2:$C$2001,Transactions!$F$2:$F$2001,$A62,Transactions!$A$2:$A$2001,"&gt;="&amp;DATE(1900,1,1),Transactions!$A$2:$A$2001,"&lt;="&amp;$B62,Transactions!$G$2:$G$2001,"&lt;&gt;Exclude")-SUMIFS(Transactions!$C$2:$C$2001,Transactions!$H$2:$H$2001,$A62,Transactions!$A$2:$A$2001,"&gt;="&amp;DATE(1900,1,1),Transactions!$A$2:$A$2001,"&lt;="&amp;$B62,Transactions!$G$2:$G$2001,"&lt;&gt;Exclude")+SUMIFS('Journal Entries'!$D$2:$D$1001,'Journal Entries'!$C$2:$C$1001,$A62,'Journal Entries'!$B$2:$B$1001,"&gt;="&amp;DATE(1900,1,1),'Journal Entries'!$B$2:$B$1001,"&lt;="&amp;$B62)-SUMIFS('Journal Entries'!$E$2:$E$1001,'Journal Entries'!$C$2:$C$1001,$A62,'Journal Entries'!$B$2:$B$1001,"&gt;="&amp;DATE(1900,1,1),'Journal Entries'!$B$2:$B$1001,"&lt;="&amp;$B62)),2))</f>
        <v/>
      </c>
      <c r="E62" s="41" t="str">
        <f aca="false">IF(OR($C62="",$D62=""),"",ROUND($C62-$D62,2))</f>
        <v/>
      </c>
      <c r="F62" s="22" t="str">
        <f aca="false">IF(OR($A62="",$E62=""),"",IF($E62=0,"✓ Reconciled","✗ Off by "&amp;TEXT($E62,"#,##0.00")))</f>
        <v/>
      </c>
      <c r="G62" s="22"/>
      <c r="H62" s="22"/>
    </row>
    <row r="63" customFormat="false" ht="15" hidden="false" customHeight="false" outlineLevel="0" collapsed="false">
      <c r="A63" s="22"/>
      <c r="B63" s="42"/>
      <c r="C63" s="41"/>
      <c r="D63" s="41" t="str">
        <f aca="false">IF(OR($A63="",$B63=""),"",ROUND(IF(IFERROR(INDEX('Chart of Accounts'!$C$2:$C$57,MATCH($A63,'Chart of Accounts'!$A$2:$A$57,0)),"")="Liability",-1,1)*(SUMIFS(Transactions!$C$2:$C$2001,Transactions!$F$2:$F$2001,$A63,Transactions!$A$2:$A$2001,"&gt;="&amp;DATE(1900,1,1),Transactions!$A$2:$A$2001,"&lt;="&amp;$B63,Transactions!$G$2:$G$2001,"&lt;&gt;Exclude")-SUMIFS(Transactions!$C$2:$C$2001,Transactions!$H$2:$H$2001,$A63,Transactions!$A$2:$A$2001,"&gt;="&amp;DATE(1900,1,1),Transactions!$A$2:$A$2001,"&lt;="&amp;$B63,Transactions!$G$2:$G$2001,"&lt;&gt;Exclude")+SUMIFS('Journal Entries'!$D$2:$D$1001,'Journal Entries'!$C$2:$C$1001,$A63,'Journal Entries'!$B$2:$B$1001,"&gt;="&amp;DATE(1900,1,1),'Journal Entries'!$B$2:$B$1001,"&lt;="&amp;$B63)-SUMIFS('Journal Entries'!$E$2:$E$1001,'Journal Entries'!$C$2:$C$1001,$A63,'Journal Entries'!$B$2:$B$1001,"&gt;="&amp;DATE(1900,1,1),'Journal Entries'!$B$2:$B$1001,"&lt;="&amp;$B63)),2))</f>
        <v/>
      </c>
      <c r="E63" s="41" t="str">
        <f aca="false">IF(OR($C63="",$D63=""),"",ROUND($C63-$D63,2))</f>
        <v/>
      </c>
      <c r="F63" s="22" t="str">
        <f aca="false">IF(OR($A63="",$E63=""),"",IF($E63=0,"✓ Reconciled","✗ Off by "&amp;TEXT($E63,"#,##0.00")))</f>
        <v/>
      </c>
      <c r="G63" s="22"/>
      <c r="H63" s="22"/>
    </row>
    <row r="64" customFormat="false" ht="15" hidden="false" customHeight="false" outlineLevel="0" collapsed="false">
      <c r="A64" s="22"/>
      <c r="B64" s="42"/>
      <c r="C64" s="41"/>
      <c r="D64" s="41" t="str">
        <f aca="false">IF(OR($A64="",$B64=""),"",ROUND(IF(IFERROR(INDEX('Chart of Accounts'!$C$2:$C$57,MATCH($A64,'Chart of Accounts'!$A$2:$A$57,0)),"")="Liability",-1,1)*(SUMIFS(Transactions!$C$2:$C$2001,Transactions!$F$2:$F$2001,$A64,Transactions!$A$2:$A$2001,"&gt;="&amp;DATE(1900,1,1),Transactions!$A$2:$A$2001,"&lt;="&amp;$B64,Transactions!$G$2:$G$2001,"&lt;&gt;Exclude")-SUMIFS(Transactions!$C$2:$C$2001,Transactions!$H$2:$H$2001,$A64,Transactions!$A$2:$A$2001,"&gt;="&amp;DATE(1900,1,1),Transactions!$A$2:$A$2001,"&lt;="&amp;$B64,Transactions!$G$2:$G$2001,"&lt;&gt;Exclude")+SUMIFS('Journal Entries'!$D$2:$D$1001,'Journal Entries'!$C$2:$C$1001,$A64,'Journal Entries'!$B$2:$B$1001,"&gt;="&amp;DATE(1900,1,1),'Journal Entries'!$B$2:$B$1001,"&lt;="&amp;$B64)-SUMIFS('Journal Entries'!$E$2:$E$1001,'Journal Entries'!$C$2:$C$1001,$A64,'Journal Entries'!$B$2:$B$1001,"&gt;="&amp;DATE(1900,1,1),'Journal Entries'!$B$2:$B$1001,"&lt;="&amp;$B64)),2))</f>
        <v/>
      </c>
      <c r="E64" s="41" t="str">
        <f aca="false">IF(OR($C64="",$D64=""),"",ROUND($C64-$D64,2))</f>
        <v/>
      </c>
      <c r="F64" s="22" t="str">
        <f aca="false">IF(OR($A64="",$E64=""),"",IF($E64=0,"✓ Reconciled","✗ Off by "&amp;TEXT($E64,"#,##0.00")))</f>
        <v/>
      </c>
      <c r="G64" s="22"/>
      <c r="H64" s="22"/>
    </row>
    <row r="65" customFormat="false" ht="15" hidden="false" customHeight="false" outlineLevel="0" collapsed="false">
      <c r="A65" s="22"/>
      <c r="B65" s="42"/>
      <c r="C65" s="41"/>
      <c r="D65" s="41" t="str">
        <f aca="false">IF(OR($A65="",$B65=""),"",ROUND(IF(IFERROR(INDEX('Chart of Accounts'!$C$2:$C$57,MATCH($A65,'Chart of Accounts'!$A$2:$A$57,0)),"")="Liability",-1,1)*(SUMIFS(Transactions!$C$2:$C$2001,Transactions!$F$2:$F$2001,$A65,Transactions!$A$2:$A$2001,"&gt;="&amp;DATE(1900,1,1),Transactions!$A$2:$A$2001,"&lt;="&amp;$B65,Transactions!$G$2:$G$2001,"&lt;&gt;Exclude")-SUMIFS(Transactions!$C$2:$C$2001,Transactions!$H$2:$H$2001,$A65,Transactions!$A$2:$A$2001,"&gt;="&amp;DATE(1900,1,1),Transactions!$A$2:$A$2001,"&lt;="&amp;$B65,Transactions!$G$2:$G$2001,"&lt;&gt;Exclude")+SUMIFS('Journal Entries'!$D$2:$D$1001,'Journal Entries'!$C$2:$C$1001,$A65,'Journal Entries'!$B$2:$B$1001,"&gt;="&amp;DATE(1900,1,1),'Journal Entries'!$B$2:$B$1001,"&lt;="&amp;$B65)-SUMIFS('Journal Entries'!$E$2:$E$1001,'Journal Entries'!$C$2:$C$1001,$A65,'Journal Entries'!$B$2:$B$1001,"&gt;="&amp;DATE(1900,1,1),'Journal Entries'!$B$2:$B$1001,"&lt;="&amp;$B65)),2))</f>
        <v/>
      </c>
      <c r="E65" s="41" t="str">
        <f aca="false">IF(OR($C65="",$D65=""),"",ROUND($C65-$D65,2))</f>
        <v/>
      </c>
      <c r="F65" s="22" t="str">
        <f aca="false">IF(OR($A65="",$E65=""),"",IF($E65=0,"✓ Reconciled","✗ Off by "&amp;TEXT($E65,"#,##0.00")))</f>
        <v/>
      </c>
      <c r="G65" s="22"/>
      <c r="H65" s="22"/>
    </row>
    <row r="66" customFormat="false" ht="15" hidden="false" customHeight="false" outlineLevel="0" collapsed="false">
      <c r="A66" s="22"/>
      <c r="B66" s="42"/>
      <c r="C66" s="41"/>
      <c r="D66" s="41" t="str">
        <f aca="false">IF(OR($A66="",$B66=""),"",ROUND(IF(IFERROR(INDEX('Chart of Accounts'!$C$2:$C$57,MATCH($A66,'Chart of Accounts'!$A$2:$A$57,0)),"")="Liability",-1,1)*(SUMIFS(Transactions!$C$2:$C$2001,Transactions!$F$2:$F$2001,$A66,Transactions!$A$2:$A$2001,"&gt;="&amp;DATE(1900,1,1),Transactions!$A$2:$A$2001,"&lt;="&amp;$B66,Transactions!$G$2:$G$2001,"&lt;&gt;Exclude")-SUMIFS(Transactions!$C$2:$C$2001,Transactions!$H$2:$H$2001,$A66,Transactions!$A$2:$A$2001,"&gt;="&amp;DATE(1900,1,1),Transactions!$A$2:$A$2001,"&lt;="&amp;$B66,Transactions!$G$2:$G$2001,"&lt;&gt;Exclude")+SUMIFS('Journal Entries'!$D$2:$D$1001,'Journal Entries'!$C$2:$C$1001,$A66,'Journal Entries'!$B$2:$B$1001,"&gt;="&amp;DATE(1900,1,1),'Journal Entries'!$B$2:$B$1001,"&lt;="&amp;$B66)-SUMIFS('Journal Entries'!$E$2:$E$1001,'Journal Entries'!$C$2:$C$1001,$A66,'Journal Entries'!$B$2:$B$1001,"&gt;="&amp;DATE(1900,1,1),'Journal Entries'!$B$2:$B$1001,"&lt;="&amp;$B66)),2))</f>
        <v/>
      </c>
      <c r="E66" s="41" t="str">
        <f aca="false">IF(OR($C66="",$D66=""),"",ROUND($C66-$D66,2))</f>
        <v/>
      </c>
      <c r="F66" s="22" t="str">
        <f aca="false">IF(OR($A66="",$E66=""),"",IF($E66=0,"✓ Reconciled","✗ Off by "&amp;TEXT($E66,"#,##0.00")))</f>
        <v/>
      </c>
      <c r="G66" s="22"/>
      <c r="H66" s="22"/>
    </row>
    <row r="67" customFormat="false" ht="15" hidden="false" customHeight="false" outlineLevel="0" collapsed="false">
      <c r="A67" s="22"/>
      <c r="B67" s="42"/>
      <c r="C67" s="41"/>
      <c r="D67" s="41" t="str">
        <f aca="false">IF(OR($A67="",$B67=""),"",ROUND(IF(IFERROR(INDEX('Chart of Accounts'!$C$2:$C$57,MATCH($A67,'Chart of Accounts'!$A$2:$A$57,0)),"")="Liability",-1,1)*(SUMIFS(Transactions!$C$2:$C$2001,Transactions!$F$2:$F$2001,$A67,Transactions!$A$2:$A$2001,"&gt;="&amp;DATE(1900,1,1),Transactions!$A$2:$A$2001,"&lt;="&amp;$B67,Transactions!$G$2:$G$2001,"&lt;&gt;Exclude")-SUMIFS(Transactions!$C$2:$C$2001,Transactions!$H$2:$H$2001,$A67,Transactions!$A$2:$A$2001,"&gt;="&amp;DATE(1900,1,1),Transactions!$A$2:$A$2001,"&lt;="&amp;$B67,Transactions!$G$2:$G$2001,"&lt;&gt;Exclude")+SUMIFS('Journal Entries'!$D$2:$D$1001,'Journal Entries'!$C$2:$C$1001,$A67,'Journal Entries'!$B$2:$B$1001,"&gt;="&amp;DATE(1900,1,1),'Journal Entries'!$B$2:$B$1001,"&lt;="&amp;$B67)-SUMIFS('Journal Entries'!$E$2:$E$1001,'Journal Entries'!$C$2:$C$1001,$A67,'Journal Entries'!$B$2:$B$1001,"&gt;="&amp;DATE(1900,1,1),'Journal Entries'!$B$2:$B$1001,"&lt;="&amp;$B67)),2))</f>
        <v/>
      </c>
      <c r="E67" s="41" t="str">
        <f aca="false">IF(OR($C67="",$D67=""),"",ROUND($C67-$D67,2))</f>
        <v/>
      </c>
      <c r="F67" s="22" t="str">
        <f aca="false">IF(OR($A67="",$E67=""),"",IF($E67=0,"✓ Reconciled","✗ Off by "&amp;TEXT($E67,"#,##0.00")))</f>
        <v/>
      </c>
      <c r="G67" s="22"/>
      <c r="H67" s="22"/>
    </row>
    <row r="68" customFormat="false" ht="15" hidden="false" customHeight="false" outlineLevel="0" collapsed="false">
      <c r="A68" s="22"/>
      <c r="B68" s="42"/>
      <c r="C68" s="41"/>
      <c r="D68" s="41" t="str">
        <f aca="false">IF(OR($A68="",$B68=""),"",ROUND(IF(IFERROR(INDEX('Chart of Accounts'!$C$2:$C$57,MATCH($A68,'Chart of Accounts'!$A$2:$A$57,0)),"")="Liability",-1,1)*(SUMIFS(Transactions!$C$2:$C$2001,Transactions!$F$2:$F$2001,$A68,Transactions!$A$2:$A$2001,"&gt;="&amp;DATE(1900,1,1),Transactions!$A$2:$A$2001,"&lt;="&amp;$B68,Transactions!$G$2:$G$2001,"&lt;&gt;Exclude")-SUMIFS(Transactions!$C$2:$C$2001,Transactions!$H$2:$H$2001,$A68,Transactions!$A$2:$A$2001,"&gt;="&amp;DATE(1900,1,1),Transactions!$A$2:$A$2001,"&lt;="&amp;$B68,Transactions!$G$2:$G$2001,"&lt;&gt;Exclude")+SUMIFS('Journal Entries'!$D$2:$D$1001,'Journal Entries'!$C$2:$C$1001,$A68,'Journal Entries'!$B$2:$B$1001,"&gt;="&amp;DATE(1900,1,1),'Journal Entries'!$B$2:$B$1001,"&lt;="&amp;$B68)-SUMIFS('Journal Entries'!$E$2:$E$1001,'Journal Entries'!$C$2:$C$1001,$A68,'Journal Entries'!$B$2:$B$1001,"&gt;="&amp;DATE(1900,1,1),'Journal Entries'!$B$2:$B$1001,"&lt;="&amp;$B68)),2))</f>
        <v/>
      </c>
      <c r="E68" s="41" t="str">
        <f aca="false">IF(OR($C68="",$D68=""),"",ROUND($C68-$D68,2))</f>
        <v/>
      </c>
      <c r="F68" s="22" t="str">
        <f aca="false">IF(OR($A68="",$E68=""),"",IF($E68=0,"✓ Reconciled","✗ Off by "&amp;TEXT($E68,"#,##0.00")))</f>
        <v/>
      </c>
      <c r="G68" s="22"/>
      <c r="H68" s="22"/>
    </row>
    <row r="69" customFormat="false" ht="15" hidden="false" customHeight="false" outlineLevel="0" collapsed="false">
      <c r="A69" s="22"/>
      <c r="B69" s="42"/>
      <c r="C69" s="41"/>
      <c r="D69" s="41" t="str">
        <f aca="false">IF(OR($A69="",$B69=""),"",ROUND(IF(IFERROR(INDEX('Chart of Accounts'!$C$2:$C$57,MATCH($A69,'Chart of Accounts'!$A$2:$A$57,0)),"")="Liability",-1,1)*(SUMIFS(Transactions!$C$2:$C$2001,Transactions!$F$2:$F$2001,$A69,Transactions!$A$2:$A$2001,"&gt;="&amp;DATE(1900,1,1),Transactions!$A$2:$A$2001,"&lt;="&amp;$B69,Transactions!$G$2:$G$2001,"&lt;&gt;Exclude")-SUMIFS(Transactions!$C$2:$C$2001,Transactions!$H$2:$H$2001,$A69,Transactions!$A$2:$A$2001,"&gt;="&amp;DATE(1900,1,1),Transactions!$A$2:$A$2001,"&lt;="&amp;$B69,Transactions!$G$2:$G$2001,"&lt;&gt;Exclude")+SUMIFS('Journal Entries'!$D$2:$D$1001,'Journal Entries'!$C$2:$C$1001,$A69,'Journal Entries'!$B$2:$B$1001,"&gt;="&amp;DATE(1900,1,1),'Journal Entries'!$B$2:$B$1001,"&lt;="&amp;$B69)-SUMIFS('Journal Entries'!$E$2:$E$1001,'Journal Entries'!$C$2:$C$1001,$A69,'Journal Entries'!$B$2:$B$1001,"&gt;="&amp;DATE(1900,1,1),'Journal Entries'!$B$2:$B$1001,"&lt;="&amp;$B69)),2))</f>
        <v/>
      </c>
      <c r="E69" s="41" t="str">
        <f aca="false">IF(OR($C69="",$D69=""),"",ROUND($C69-$D69,2))</f>
        <v/>
      </c>
      <c r="F69" s="22" t="str">
        <f aca="false">IF(OR($A69="",$E69=""),"",IF($E69=0,"✓ Reconciled","✗ Off by "&amp;TEXT($E69,"#,##0.00")))</f>
        <v/>
      </c>
      <c r="G69" s="22"/>
      <c r="H69" s="22"/>
    </row>
    <row r="70" customFormat="false" ht="15" hidden="false" customHeight="false" outlineLevel="0" collapsed="false">
      <c r="A70" s="22"/>
      <c r="B70" s="42"/>
      <c r="C70" s="41"/>
      <c r="D70" s="41" t="str">
        <f aca="false">IF(OR($A70="",$B70=""),"",ROUND(IF(IFERROR(INDEX('Chart of Accounts'!$C$2:$C$57,MATCH($A70,'Chart of Accounts'!$A$2:$A$57,0)),"")="Liability",-1,1)*(SUMIFS(Transactions!$C$2:$C$2001,Transactions!$F$2:$F$2001,$A70,Transactions!$A$2:$A$2001,"&gt;="&amp;DATE(1900,1,1),Transactions!$A$2:$A$2001,"&lt;="&amp;$B70,Transactions!$G$2:$G$2001,"&lt;&gt;Exclude")-SUMIFS(Transactions!$C$2:$C$2001,Transactions!$H$2:$H$2001,$A70,Transactions!$A$2:$A$2001,"&gt;="&amp;DATE(1900,1,1),Transactions!$A$2:$A$2001,"&lt;="&amp;$B70,Transactions!$G$2:$G$2001,"&lt;&gt;Exclude")+SUMIFS('Journal Entries'!$D$2:$D$1001,'Journal Entries'!$C$2:$C$1001,$A70,'Journal Entries'!$B$2:$B$1001,"&gt;="&amp;DATE(1900,1,1),'Journal Entries'!$B$2:$B$1001,"&lt;="&amp;$B70)-SUMIFS('Journal Entries'!$E$2:$E$1001,'Journal Entries'!$C$2:$C$1001,$A70,'Journal Entries'!$B$2:$B$1001,"&gt;="&amp;DATE(1900,1,1),'Journal Entries'!$B$2:$B$1001,"&lt;="&amp;$B70)),2))</f>
        <v/>
      </c>
      <c r="E70" s="41" t="str">
        <f aca="false">IF(OR($C70="",$D70=""),"",ROUND($C70-$D70,2))</f>
        <v/>
      </c>
      <c r="F70" s="22" t="str">
        <f aca="false">IF(OR($A70="",$E70=""),"",IF($E70=0,"✓ Reconciled","✗ Off by "&amp;TEXT($E70,"#,##0.00")))</f>
        <v/>
      </c>
      <c r="G70" s="22"/>
      <c r="H70" s="22"/>
    </row>
    <row r="71" customFormat="false" ht="15" hidden="false" customHeight="false" outlineLevel="0" collapsed="false">
      <c r="A71" s="22"/>
      <c r="B71" s="42"/>
      <c r="C71" s="41"/>
      <c r="D71" s="41" t="str">
        <f aca="false">IF(OR($A71="",$B71=""),"",ROUND(IF(IFERROR(INDEX('Chart of Accounts'!$C$2:$C$57,MATCH($A71,'Chart of Accounts'!$A$2:$A$57,0)),"")="Liability",-1,1)*(SUMIFS(Transactions!$C$2:$C$2001,Transactions!$F$2:$F$2001,$A71,Transactions!$A$2:$A$2001,"&gt;="&amp;DATE(1900,1,1),Transactions!$A$2:$A$2001,"&lt;="&amp;$B71,Transactions!$G$2:$G$2001,"&lt;&gt;Exclude")-SUMIFS(Transactions!$C$2:$C$2001,Transactions!$H$2:$H$2001,$A71,Transactions!$A$2:$A$2001,"&gt;="&amp;DATE(1900,1,1),Transactions!$A$2:$A$2001,"&lt;="&amp;$B71,Transactions!$G$2:$G$2001,"&lt;&gt;Exclude")+SUMIFS('Journal Entries'!$D$2:$D$1001,'Journal Entries'!$C$2:$C$1001,$A71,'Journal Entries'!$B$2:$B$1001,"&gt;="&amp;DATE(1900,1,1),'Journal Entries'!$B$2:$B$1001,"&lt;="&amp;$B71)-SUMIFS('Journal Entries'!$E$2:$E$1001,'Journal Entries'!$C$2:$C$1001,$A71,'Journal Entries'!$B$2:$B$1001,"&gt;="&amp;DATE(1900,1,1),'Journal Entries'!$B$2:$B$1001,"&lt;="&amp;$B71)),2))</f>
        <v/>
      </c>
      <c r="E71" s="41" t="str">
        <f aca="false">IF(OR($C71="",$D71=""),"",ROUND($C71-$D71,2))</f>
        <v/>
      </c>
      <c r="F71" s="22" t="str">
        <f aca="false">IF(OR($A71="",$E71=""),"",IF($E71=0,"✓ Reconciled","✗ Off by "&amp;TEXT($E71,"#,##0.00")))</f>
        <v/>
      </c>
      <c r="G71" s="22"/>
      <c r="H71" s="22"/>
    </row>
    <row r="72" customFormat="false" ht="15" hidden="false" customHeight="false" outlineLevel="0" collapsed="false">
      <c r="A72" s="22"/>
      <c r="B72" s="42"/>
      <c r="C72" s="41"/>
      <c r="D72" s="41" t="str">
        <f aca="false">IF(OR($A72="",$B72=""),"",ROUND(IF(IFERROR(INDEX('Chart of Accounts'!$C$2:$C$57,MATCH($A72,'Chart of Accounts'!$A$2:$A$57,0)),"")="Liability",-1,1)*(SUMIFS(Transactions!$C$2:$C$2001,Transactions!$F$2:$F$2001,$A72,Transactions!$A$2:$A$2001,"&gt;="&amp;DATE(1900,1,1),Transactions!$A$2:$A$2001,"&lt;="&amp;$B72,Transactions!$G$2:$G$2001,"&lt;&gt;Exclude")-SUMIFS(Transactions!$C$2:$C$2001,Transactions!$H$2:$H$2001,$A72,Transactions!$A$2:$A$2001,"&gt;="&amp;DATE(1900,1,1),Transactions!$A$2:$A$2001,"&lt;="&amp;$B72,Transactions!$G$2:$G$2001,"&lt;&gt;Exclude")+SUMIFS('Journal Entries'!$D$2:$D$1001,'Journal Entries'!$C$2:$C$1001,$A72,'Journal Entries'!$B$2:$B$1001,"&gt;="&amp;DATE(1900,1,1),'Journal Entries'!$B$2:$B$1001,"&lt;="&amp;$B72)-SUMIFS('Journal Entries'!$E$2:$E$1001,'Journal Entries'!$C$2:$C$1001,$A72,'Journal Entries'!$B$2:$B$1001,"&gt;="&amp;DATE(1900,1,1),'Journal Entries'!$B$2:$B$1001,"&lt;="&amp;$B72)),2))</f>
        <v/>
      </c>
      <c r="E72" s="41" t="str">
        <f aca="false">IF(OR($C72="",$D72=""),"",ROUND($C72-$D72,2))</f>
        <v/>
      </c>
      <c r="F72" s="22" t="str">
        <f aca="false">IF(OR($A72="",$E72=""),"",IF($E72=0,"✓ Reconciled","✗ Off by "&amp;TEXT($E72,"#,##0.00")))</f>
        <v/>
      </c>
      <c r="G72" s="22"/>
      <c r="H72" s="22"/>
    </row>
    <row r="73" customFormat="false" ht="15" hidden="false" customHeight="false" outlineLevel="0" collapsed="false">
      <c r="A73" s="22"/>
      <c r="B73" s="42"/>
      <c r="C73" s="41"/>
      <c r="D73" s="41" t="str">
        <f aca="false">IF(OR($A73="",$B73=""),"",ROUND(IF(IFERROR(INDEX('Chart of Accounts'!$C$2:$C$57,MATCH($A73,'Chart of Accounts'!$A$2:$A$57,0)),"")="Liability",-1,1)*(SUMIFS(Transactions!$C$2:$C$2001,Transactions!$F$2:$F$2001,$A73,Transactions!$A$2:$A$2001,"&gt;="&amp;DATE(1900,1,1),Transactions!$A$2:$A$2001,"&lt;="&amp;$B73,Transactions!$G$2:$G$2001,"&lt;&gt;Exclude")-SUMIFS(Transactions!$C$2:$C$2001,Transactions!$H$2:$H$2001,$A73,Transactions!$A$2:$A$2001,"&gt;="&amp;DATE(1900,1,1),Transactions!$A$2:$A$2001,"&lt;="&amp;$B73,Transactions!$G$2:$G$2001,"&lt;&gt;Exclude")+SUMIFS('Journal Entries'!$D$2:$D$1001,'Journal Entries'!$C$2:$C$1001,$A73,'Journal Entries'!$B$2:$B$1001,"&gt;="&amp;DATE(1900,1,1),'Journal Entries'!$B$2:$B$1001,"&lt;="&amp;$B73)-SUMIFS('Journal Entries'!$E$2:$E$1001,'Journal Entries'!$C$2:$C$1001,$A73,'Journal Entries'!$B$2:$B$1001,"&gt;="&amp;DATE(1900,1,1),'Journal Entries'!$B$2:$B$1001,"&lt;="&amp;$B73)),2))</f>
        <v/>
      </c>
      <c r="E73" s="41" t="str">
        <f aca="false">IF(OR($C73="",$D73=""),"",ROUND($C73-$D73,2))</f>
        <v/>
      </c>
      <c r="F73" s="22" t="str">
        <f aca="false">IF(OR($A73="",$E73=""),"",IF($E73=0,"✓ Reconciled","✗ Off by "&amp;TEXT($E73,"#,##0.00")))</f>
        <v/>
      </c>
      <c r="G73" s="22"/>
      <c r="H73" s="22"/>
    </row>
    <row r="74" customFormat="false" ht="15" hidden="false" customHeight="false" outlineLevel="0" collapsed="false">
      <c r="A74" s="22"/>
      <c r="B74" s="42"/>
      <c r="C74" s="41"/>
      <c r="D74" s="41" t="str">
        <f aca="false">IF(OR($A74="",$B74=""),"",ROUND(IF(IFERROR(INDEX('Chart of Accounts'!$C$2:$C$57,MATCH($A74,'Chart of Accounts'!$A$2:$A$57,0)),"")="Liability",-1,1)*(SUMIFS(Transactions!$C$2:$C$2001,Transactions!$F$2:$F$2001,$A74,Transactions!$A$2:$A$2001,"&gt;="&amp;DATE(1900,1,1),Transactions!$A$2:$A$2001,"&lt;="&amp;$B74,Transactions!$G$2:$G$2001,"&lt;&gt;Exclude")-SUMIFS(Transactions!$C$2:$C$2001,Transactions!$H$2:$H$2001,$A74,Transactions!$A$2:$A$2001,"&gt;="&amp;DATE(1900,1,1),Transactions!$A$2:$A$2001,"&lt;="&amp;$B74,Transactions!$G$2:$G$2001,"&lt;&gt;Exclude")+SUMIFS('Journal Entries'!$D$2:$D$1001,'Journal Entries'!$C$2:$C$1001,$A74,'Journal Entries'!$B$2:$B$1001,"&gt;="&amp;DATE(1900,1,1),'Journal Entries'!$B$2:$B$1001,"&lt;="&amp;$B74)-SUMIFS('Journal Entries'!$E$2:$E$1001,'Journal Entries'!$C$2:$C$1001,$A74,'Journal Entries'!$B$2:$B$1001,"&gt;="&amp;DATE(1900,1,1),'Journal Entries'!$B$2:$B$1001,"&lt;="&amp;$B74)),2))</f>
        <v/>
      </c>
      <c r="E74" s="41" t="str">
        <f aca="false">IF(OR($C74="",$D74=""),"",ROUND($C74-$D74,2))</f>
        <v/>
      </c>
      <c r="F74" s="22" t="str">
        <f aca="false">IF(OR($A74="",$E74=""),"",IF($E74=0,"✓ Reconciled","✗ Off by "&amp;TEXT($E74,"#,##0.00")))</f>
        <v/>
      </c>
      <c r="G74" s="22"/>
      <c r="H74" s="22"/>
    </row>
    <row r="75" customFormat="false" ht="15" hidden="false" customHeight="false" outlineLevel="0" collapsed="false">
      <c r="A75" s="22"/>
      <c r="B75" s="42"/>
      <c r="C75" s="41"/>
      <c r="D75" s="41" t="str">
        <f aca="false">IF(OR($A75="",$B75=""),"",ROUND(IF(IFERROR(INDEX('Chart of Accounts'!$C$2:$C$57,MATCH($A75,'Chart of Accounts'!$A$2:$A$57,0)),"")="Liability",-1,1)*(SUMIFS(Transactions!$C$2:$C$2001,Transactions!$F$2:$F$2001,$A75,Transactions!$A$2:$A$2001,"&gt;="&amp;DATE(1900,1,1),Transactions!$A$2:$A$2001,"&lt;="&amp;$B75,Transactions!$G$2:$G$2001,"&lt;&gt;Exclude")-SUMIFS(Transactions!$C$2:$C$2001,Transactions!$H$2:$H$2001,$A75,Transactions!$A$2:$A$2001,"&gt;="&amp;DATE(1900,1,1),Transactions!$A$2:$A$2001,"&lt;="&amp;$B75,Transactions!$G$2:$G$2001,"&lt;&gt;Exclude")+SUMIFS('Journal Entries'!$D$2:$D$1001,'Journal Entries'!$C$2:$C$1001,$A75,'Journal Entries'!$B$2:$B$1001,"&gt;="&amp;DATE(1900,1,1),'Journal Entries'!$B$2:$B$1001,"&lt;="&amp;$B75)-SUMIFS('Journal Entries'!$E$2:$E$1001,'Journal Entries'!$C$2:$C$1001,$A75,'Journal Entries'!$B$2:$B$1001,"&gt;="&amp;DATE(1900,1,1),'Journal Entries'!$B$2:$B$1001,"&lt;="&amp;$B75)),2))</f>
        <v/>
      </c>
      <c r="E75" s="41" t="str">
        <f aca="false">IF(OR($C75="",$D75=""),"",ROUND($C75-$D75,2))</f>
        <v/>
      </c>
      <c r="F75" s="22" t="str">
        <f aca="false">IF(OR($A75="",$E75=""),"",IF($E75=0,"✓ Reconciled","✗ Off by "&amp;TEXT($E75,"#,##0.00")))</f>
        <v/>
      </c>
      <c r="G75" s="22"/>
      <c r="H75" s="22"/>
    </row>
    <row r="76" customFormat="false" ht="15" hidden="false" customHeight="false" outlineLevel="0" collapsed="false">
      <c r="A76" s="22"/>
      <c r="B76" s="42"/>
      <c r="C76" s="41"/>
      <c r="D76" s="41" t="str">
        <f aca="false">IF(OR($A76="",$B76=""),"",ROUND(IF(IFERROR(INDEX('Chart of Accounts'!$C$2:$C$57,MATCH($A76,'Chart of Accounts'!$A$2:$A$57,0)),"")="Liability",-1,1)*(SUMIFS(Transactions!$C$2:$C$2001,Transactions!$F$2:$F$2001,$A76,Transactions!$A$2:$A$2001,"&gt;="&amp;DATE(1900,1,1),Transactions!$A$2:$A$2001,"&lt;="&amp;$B76,Transactions!$G$2:$G$2001,"&lt;&gt;Exclude")-SUMIFS(Transactions!$C$2:$C$2001,Transactions!$H$2:$H$2001,$A76,Transactions!$A$2:$A$2001,"&gt;="&amp;DATE(1900,1,1),Transactions!$A$2:$A$2001,"&lt;="&amp;$B76,Transactions!$G$2:$G$2001,"&lt;&gt;Exclude")+SUMIFS('Journal Entries'!$D$2:$D$1001,'Journal Entries'!$C$2:$C$1001,$A76,'Journal Entries'!$B$2:$B$1001,"&gt;="&amp;DATE(1900,1,1),'Journal Entries'!$B$2:$B$1001,"&lt;="&amp;$B76)-SUMIFS('Journal Entries'!$E$2:$E$1001,'Journal Entries'!$C$2:$C$1001,$A76,'Journal Entries'!$B$2:$B$1001,"&gt;="&amp;DATE(1900,1,1),'Journal Entries'!$B$2:$B$1001,"&lt;="&amp;$B76)),2))</f>
        <v/>
      </c>
      <c r="E76" s="41" t="str">
        <f aca="false">IF(OR($C76="",$D76=""),"",ROUND($C76-$D76,2))</f>
        <v/>
      </c>
      <c r="F76" s="22" t="str">
        <f aca="false">IF(OR($A76="",$E76=""),"",IF($E76=0,"✓ Reconciled","✗ Off by "&amp;TEXT($E76,"#,##0.00")))</f>
        <v/>
      </c>
      <c r="G76" s="22"/>
      <c r="H76" s="22"/>
    </row>
    <row r="77" customFormat="false" ht="15" hidden="false" customHeight="false" outlineLevel="0" collapsed="false">
      <c r="A77" s="22"/>
      <c r="B77" s="42"/>
      <c r="C77" s="41"/>
      <c r="D77" s="41" t="str">
        <f aca="false">IF(OR($A77="",$B77=""),"",ROUND(IF(IFERROR(INDEX('Chart of Accounts'!$C$2:$C$57,MATCH($A77,'Chart of Accounts'!$A$2:$A$57,0)),"")="Liability",-1,1)*(SUMIFS(Transactions!$C$2:$C$2001,Transactions!$F$2:$F$2001,$A77,Transactions!$A$2:$A$2001,"&gt;="&amp;DATE(1900,1,1),Transactions!$A$2:$A$2001,"&lt;="&amp;$B77,Transactions!$G$2:$G$2001,"&lt;&gt;Exclude")-SUMIFS(Transactions!$C$2:$C$2001,Transactions!$H$2:$H$2001,$A77,Transactions!$A$2:$A$2001,"&gt;="&amp;DATE(1900,1,1),Transactions!$A$2:$A$2001,"&lt;="&amp;$B77,Transactions!$G$2:$G$2001,"&lt;&gt;Exclude")+SUMIFS('Journal Entries'!$D$2:$D$1001,'Journal Entries'!$C$2:$C$1001,$A77,'Journal Entries'!$B$2:$B$1001,"&gt;="&amp;DATE(1900,1,1),'Journal Entries'!$B$2:$B$1001,"&lt;="&amp;$B77)-SUMIFS('Journal Entries'!$E$2:$E$1001,'Journal Entries'!$C$2:$C$1001,$A77,'Journal Entries'!$B$2:$B$1001,"&gt;="&amp;DATE(1900,1,1),'Journal Entries'!$B$2:$B$1001,"&lt;="&amp;$B77)),2))</f>
        <v/>
      </c>
      <c r="E77" s="41" t="str">
        <f aca="false">IF(OR($C77="",$D77=""),"",ROUND($C77-$D77,2))</f>
        <v/>
      </c>
      <c r="F77" s="22" t="str">
        <f aca="false">IF(OR($A77="",$E77=""),"",IF($E77=0,"✓ Reconciled","✗ Off by "&amp;TEXT($E77,"#,##0.00")))</f>
        <v/>
      </c>
      <c r="G77" s="22"/>
      <c r="H77" s="22"/>
    </row>
    <row r="78" customFormat="false" ht="15" hidden="false" customHeight="false" outlineLevel="0" collapsed="false">
      <c r="A78" s="22"/>
      <c r="B78" s="42"/>
      <c r="C78" s="41"/>
      <c r="D78" s="41" t="str">
        <f aca="false">IF(OR($A78="",$B78=""),"",ROUND(IF(IFERROR(INDEX('Chart of Accounts'!$C$2:$C$57,MATCH($A78,'Chart of Accounts'!$A$2:$A$57,0)),"")="Liability",-1,1)*(SUMIFS(Transactions!$C$2:$C$2001,Transactions!$F$2:$F$2001,$A78,Transactions!$A$2:$A$2001,"&gt;="&amp;DATE(1900,1,1),Transactions!$A$2:$A$2001,"&lt;="&amp;$B78,Transactions!$G$2:$G$2001,"&lt;&gt;Exclude")-SUMIFS(Transactions!$C$2:$C$2001,Transactions!$H$2:$H$2001,$A78,Transactions!$A$2:$A$2001,"&gt;="&amp;DATE(1900,1,1),Transactions!$A$2:$A$2001,"&lt;="&amp;$B78,Transactions!$G$2:$G$2001,"&lt;&gt;Exclude")+SUMIFS('Journal Entries'!$D$2:$D$1001,'Journal Entries'!$C$2:$C$1001,$A78,'Journal Entries'!$B$2:$B$1001,"&gt;="&amp;DATE(1900,1,1),'Journal Entries'!$B$2:$B$1001,"&lt;="&amp;$B78)-SUMIFS('Journal Entries'!$E$2:$E$1001,'Journal Entries'!$C$2:$C$1001,$A78,'Journal Entries'!$B$2:$B$1001,"&gt;="&amp;DATE(1900,1,1),'Journal Entries'!$B$2:$B$1001,"&lt;="&amp;$B78)),2))</f>
        <v/>
      </c>
      <c r="E78" s="41" t="str">
        <f aca="false">IF(OR($C78="",$D78=""),"",ROUND($C78-$D78,2))</f>
        <v/>
      </c>
      <c r="F78" s="22" t="str">
        <f aca="false">IF(OR($A78="",$E78=""),"",IF($E78=0,"✓ Reconciled","✗ Off by "&amp;TEXT($E78,"#,##0.00")))</f>
        <v/>
      </c>
      <c r="G78" s="22"/>
      <c r="H78" s="22"/>
    </row>
    <row r="79" customFormat="false" ht="15" hidden="false" customHeight="false" outlineLevel="0" collapsed="false">
      <c r="A79" s="22"/>
      <c r="B79" s="42"/>
      <c r="C79" s="41"/>
      <c r="D79" s="41" t="str">
        <f aca="false">IF(OR($A79="",$B79=""),"",ROUND(IF(IFERROR(INDEX('Chart of Accounts'!$C$2:$C$57,MATCH($A79,'Chart of Accounts'!$A$2:$A$57,0)),"")="Liability",-1,1)*(SUMIFS(Transactions!$C$2:$C$2001,Transactions!$F$2:$F$2001,$A79,Transactions!$A$2:$A$2001,"&gt;="&amp;DATE(1900,1,1),Transactions!$A$2:$A$2001,"&lt;="&amp;$B79,Transactions!$G$2:$G$2001,"&lt;&gt;Exclude")-SUMIFS(Transactions!$C$2:$C$2001,Transactions!$H$2:$H$2001,$A79,Transactions!$A$2:$A$2001,"&gt;="&amp;DATE(1900,1,1),Transactions!$A$2:$A$2001,"&lt;="&amp;$B79,Transactions!$G$2:$G$2001,"&lt;&gt;Exclude")+SUMIFS('Journal Entries'!$D$2:$D$1001,'Journal Entries'!$C$2:$C$1001,$A79,'Journal Entries'!$B$2:$B$1001,"&gt;="&amp;DATE(1900,1,1),'Journal Entries'!$B$2:$B$1001,"&lt;="&amp;$B79)-SUMIFS('Journal Entries'!$E$2:$E$1001,'Journal Entries'!$C$2:$C$1001,$A79,'Journal Entries'!$B$2:$B$1001,"&gt;="&amp;DATE(1900,1,1),'Journal Entries'!$B$2:$B$1001,"&lt;="&amp;$B79)),2))</f>
        <v/>
      </c>
      <c r="E79" s="41" t="str">
        <f aca="false">IF(OR($C79="",$D79=""),"",ROUND($C79-$D79,2))</f>
        <v/>
      </c>
      <c r="F79" s="22" t="str">
        <f aca="false">IF(OR($A79="",$E79=""),"",IF($E79=0,"✓ Reconciled","✗ Off by "&amp;TEXT($E79,"#,##0.00")))</f>
        <v/>
      </c>
      <c r="G79" s="22"/>
      <c r="H79" s="22"/>
    </row>
    <row r="80" customFormat="false" ht="15" hidden="false" customHeight="false" outlineLevel="0" collapsed="false">
      <c r="A80" s="22"/>
      <c r="B80" s="42"/>
      <c r="C80" s="41"/>
      <c r="D80" s="41" t="str">
        <f aca="false">IF(OR($A80="",$B80=""),"",ROUND(IF(IFERROR(INDEX('Chart of Accounts'!$C$2:$C$57,MATCH($A80,'Chart of Accounts'!$A$2:$A$57,0)),"")="Liability",-1,1)*(SUMIFS(Transactions!$C$2:$C$2001,Transactions!$F$2:$F$2001,$A80,Transactions!$A$2:$A$2001,"&gt;="&amp;DATE(1900,1,1),Transactions!$A$2:$A$2001,"&lt;="&amp;$B80,Transactions!$G$2:$G$2001,"&lt;&gt;Exclude")-SUMIFS(Transactions!$C$2:$C$2001,Transactions!$H$2:$H$2001,$A80,Transactions!$A$2:$A$2001,"&gt;="&amp;DATE(1900,1,1),Transactions!$A$2:$A$2001,"&lt;="&amp;$B80,Transactions!$G$2:$G$2001,"&lt;&gt;Exclude")+SUMIFS('Journal Entries'!$D$2:$D$1001,'Journal Entries'!$C$2:$C$1001,$A80,'Journal Entries'!$B$2:$B$1001,"&gt;="&amp;DATE(1900,1,1),'Journal Entries'!$B$2:$B$1001,"&lt;="&amp;$B80)-SUMIFS('Journal Entries'!$E$2:$E$1001,'Journal Entries'!$C$2:$C$1001,$A80,'Journal Entries'!$B$2:$B$1001,"&gt;="&amp;DATE(1900,1,1),'Journal Entries'!$B$2:$B$1001,"&lt;="&amp;$B80)),2))</f>
        <v/>
      </c>
      <c r="E80" s="41" t="str">
        <f aca="false">IF(OR($C80="",$D80=""),"",ROUND($C80-$D80,2))</f>
        <v/>
      </c>
      <c r="F80" s="22" t="str">
        <f aca="false">IF(OR($A80="",$E80=""),"",IF($E80=0,"✓ Reconciled","✗ Off by "&amp;TEXT($E80,"#,##0.00")))</f>
        <v/>
      </c>
      <c r="G80" s="22"/>
      <c r="H80" s="22"/>
    </row>
    <row r="81" customFormat="false" ht="15" hidden="false" customHeight="false" outlineLevel="0" collapsed="false">
      <c r="A81" s="22"/>
      <c r="B81" s="42"/>
      <c r="C81" s="41"/>
      <c r="D81" s="41" t="str">
        <f aca="false">IF(OR($A81="",$B81=""),"",ROUND(IF(IFERROR(INDEX('Chart of Accounts'!$C$2:$C$57,MATCH($A81,'Chart of Accounts'!$A$2:$A$57,0)),"")="Liability",-1,1)*(SUMIFS(Transactions!$C$2:$C$2001,Transactions!$F$2:$F$2001,$A81,Transactions!$A$2:$A$2001,"&gt;="&amp;DATE(1900,1,1),Transactions!$A$2:$A$2001,"&lt;="&amp;$B81,Transactions!$G$2:$G$2001,"&lt;&gt;Exclude")-SUMIFS(Transactions!$C$2:$C$2001,Transactions!$H$2:$H$2001,$A81,Transactions!$A$2:$A$2001,"&gt;="&amp;DATE(1900,1,1),Transactions!$A$2:$A$2001,"&lt;="&amp;$B81,Transactions!$G$2:$G$2001,"&lt;&gt;Exclude")+SUMIFS('Journal Entries'!$D$2:$D$1001,'Journal Entries'!$C$2:$C$1001,$A81,'Journal Entries'!$B$2:$B$1001,"&gt;="&amp;DATE(1900,1,1),'Journal Entries'!$B$2:$B$1001,"&lt;="&amp;$B81)-SUMIFS('Journal Entries'!$E$2:$E$1001,'Journal Entries'!$C$2:$C$1001,$A81,'Journal Entries'!$B$2:$B$1001,"&gt;="&amp;DATE(1900,1,1),'Journal Entries'!$B$2:$B$1001,"&lt;="&amp;$B81)),2))</f>
        <v/>
      </c>
      <c r="E81" s="41" t="str">
        <f aca="false">IF(OR($C81="",$D81=""),"",ROUND($C81-$D81,2))</f>
        <v/>
      </c>
      <c r="F81" s="22" t="str">
        <f aca="false">IF(OR($A81="",$E81=""),"",IF($E81=0,"✓ Reconciled","✗ Off by "&amp;TEXT($E81,"#,##0.00")))</f>
        <v/>
      </c>
      <c r="G81" s="22"/>
      <c r="H81" s="22"/>
    </row>
    <row r="82" customFormat="false" ht="15" hidden="false" customHeight="false" outlineLevel="0" collapsed="false">
      <c r="A82" s="22"/>
      <c r="B82" s="42"/>
      <c r="C82" s="41"/>
      <c r="D82" s="41" t="str">
        <f aca="false">IF(OR($A82="",$B82=""),"",ROUND(IF(IFERROR(INDEX('Chart of Accounts'!$C$2:$C$57,MATCH($A82,'Chart of Accounts'!$A$2:$A$57,0)),"")="Liability",-1,1)*(SUMIFS(Transactions!$C$2:$C$2001,Transactions!$F$2:$F$2001,$A82,Transactions!$A$2:$A$2001,"&gt;="&amp;DATE(1900,1,1),Transactions!$A$2:$A$2001,"&lt;="&amp;$B82,Transactions!$G$2:$G$2001,"&lt;&gt;Exclude")-SUMIFS(Transactions!$C$2:$C$2001,Transactions!$H$2:$H$2001,$A82,Transactions!$A$2:$A$2001,"&gt;="&amp;DATE(1900,1,1),Transactions!$A$2:$A$2001,"&lt;="&amp;$B82,Transactions!$G$2:$G$2001,"&lt;&gt;Exclude")+SUMIFS('Journal Entries'!$D$2:$D$1001,'Journal Entries'!$C$2:$C$1001,$A82,'Journal Entries'!$B$2:$B$1001,"&gt;="&amp;DATE(1900,1,1),'Journal Entries'!$B$2:$B$1001,"&lt;="&amp;$B82)-SUMIFS('Journal Entries'!$E$2:$E$1001,'Journal Entries'!$C$2:$C$1001,$A82,'Journal Entries'!$B$2:$B$1001,"&gt;="&amp;DATE(1900,1,1),'Journal Entries'!$B$2:$B$1001,"&lt;="&amp;$B82)),2))</f>
        <v/>
      </c>
      <c r="E82" s="41" t="str">
        <f aca="false">IF(OR($C82="",$D82=""),"",ROUND($C82-$D82,2))</f>
        <v/>
      </c>
      <c r="F82" s="22" t="str">
        <f aca="false">IF(OR($A82="",$E82=""),"",IF($E82=0,"✓ Reconciled","✗ Off by "&amp;TEXT($E82,"#,##0.00")))</f>
        <v/>
      </c>
      <c r="G82" s="22"/>
      <c r="H82" s="22"/>
    </row>
    <row r="83" customFormat="false" ht="15" hidden="false" customHeight="false" outlineLevel="0" collapsed="false">
      <c r="A83" s="22"/>
      <c r="B83" s="42"/>
      <c r="C83" s="41"/>
      <c r="D83" s="41" t="str">
        <f aca="false">IF(OR($A83="",$B83=""),"",ROUND(IF(IFERROR(INDEX('Chart of Accounts'!$C$2:$C$57,MATCH($A83,'Chart of Accounts'!$A$2:$A$57,0)),"")="Liability",-1,1)*(SUMIFS(Transactions!$C$2:$C$2001,Transactions!$F$2:$F$2001,$A83,Transactions!$A$2:$A$2001,"&gt;="&amp;DATE(1900,1,1),Transactions!$A$2:$A$2001,"&lt;="&amp;$B83,Transactions!$G$2:$G$2001,"&lt;&gt;Exclude")-SUMIFS(Transactions!$C$2:$C$2001,Transactions!$H$2:$H$2001,$A83,Transactions!$A$2:$A$2001,"&gt;="&amp;DATE(1900,1,1),Transactions!$A$2:$A$2001,"&lt;="&amp;$B83,Transactions!$G$2:$G$2001,"&lt;&gt;Exclude")+SUMIFS('Journal Entries'!$D$2:$D$1001,'Journal Entries'!$C$2:$C$1001,$A83,'Journal Entries'!$B$2:$B$1001,"&gt;="&amp;DATE(1900,1,1),'Journal Entries'!$B$2:$B$1001,"&lt;="&amp;$B83)-SUMIFS('Journal Entries'!$E$2:$E$1001,'Journal Entries'!$C$2:$C$1001,$A83,'Journal Entries'!$B$2:$B$1001,"&gt;="&amp;DATE(1900,1,1),'Journal Entries'!$B$2:$B$1001,"&lt;="&amp;$B83)),2))</f>
        <v/>
      </c>
      <c r="E83" s="41" t="str">
        <f aca="false">IF(OR($C83="",$D83=""),"",ROUND($C83-$D83,2))</f>
        <v/>
      </c>
      <c r="F83" s="22" t="str">
        <f aca="false">IF(OR($A83="",$E83=""),"",IF($E83=0,"✓ Reconciled","✗ Off by "&amp;TEXT($E83,"#,##0.00")))</f>
        <v/>
      </c>
      <c r="G83" s="22"/>
      <c r="H83" s="22"/>
    </row>
    <row r="84" customFormat="false" ht="15" hidden="false" customHeight="false" outlineLevel="0" collapsed="false">
      <c r="A84" s="22"/>
      <c r="B84" s="42"/>
      <c r="C84" s="41"/>
      <c r="D84" s="41" t="str">
        <f aca="false">IF(OR($A84="",$B84=""),"",ROUND(IF(IFERROR(INDEX('Chart of Accounts'!$C$2:$C$57,MATCH($A84,'Chart of Accounts'!$A$2:$A$57,0)),"")="Liability",-1,1)*(SUMIFS(Transactions!$C$2:$C$2001,Transactions!$F$2:$F$2001,$A84,Transactions!$A$2:$A$2001,"&gt;="&amp;DATE(1900,1,1),Transactions!$A$2:$A$2001,"&lt;="&amp;$B84,Transactions!$G$2:$G$2001,"&lt;&gt;Exclude")-SUMIFS(Transactions!$C$2:$C$2001,Transactions!$H$2:$H$2001,$A84,Transactions!$A$2:$A$2001,"&gt;="&amp;DATE(1900,1,1),Transactions!$A$2:$A$2001,"&lt;="&amp;$B84,Transactions!$G$2:$G$2001,"&lt;&gt;Exclude")+SUMIFS('Journal Entries'!$D$2:$D$1001,'Journal Entries'!$C$2:$C$1001,$A84,'Journal Entries'!$B$2:$B$1001,"&gt;="&amp;DATE(1900,1,1),'Journal Entries'!$B$2:$B$1001,"&lt;="&amp;$B84)-SUMIFS('Journal Entries'!$E$2:$E$1001,'Journal Entries'!$C$2:$C$1001,$A84,'Journal Entries'!$B$2:$B$1001,"&gt;="&amp;DATE(1900,1,1),'Journal Entries'!$B$2:$B$1001,"&lt;="&amp;$B84)),2))</f>
        <v/>
      </c>
      <c r="E84" s="41" t="str">
        <f aca="false">IF(OR($C84="",$D84=""),"",ROUND($C84-$D84,2))</f>
        <v/>
      </c>
      <c r="F84" s="22" t="str">
        <f aca="false">IF(OR($A84="",$E84=""),"",IF($E84=0,"✓ Reconciled","✗ Off by "&amp;TEXT($E84,"#,##0.00")))</f>
        <v/>
      </c>
      <c r="G84" s="22"/>
      <c r="H84" s="22"/>
    </row>
    <row r="85" customFormat="false" ht="15" hidden="false" customHeight="false" outlineLevel="0" collapsed="false">
      <c r="A85" s="22"/>
      <c r="B85" s="42"/>
      <c r="C85" s="41"/>
      <c r="D85" s="41" t="str">
        <f aca="false">IF(OR($A85="",$B85=""),"",ROUND(IF(IFERROR(INDEX('Chart of Accounts'!$C$2:$C$57,MATCH($A85,'Chart of Accounts'!$A$2:$A$57,0)),"")="Liability",-1,1)*(SUMIFS(Transactions!$C$2:$C$2001,Transactions!$F$2:$F$2001,$A85,Transactions!$A$2:$A$2001,"&gt;="&amp;DATE(1900,1,1),Transactions!$A$2:$A$2001,"&lt;="&amp;$B85,Transactions!$G$2:$G$2001,"&lt;&gt;Exclude")-SUMIFS(Transactions!$C$2:$C$2001,Transactions!$H$2:$H$2001,$A85,Transactions!$A$2:$A$2001,"&gt;="&amp;DATE(1900,1,1),Transactions!$A$2:$A$2001,"&lt;="&amp;$B85,Transactions!$G$2:$G$2001,"&lt;&gt;Exclude")+SUMIFS('Journal Entries'!$D$2:$D$1001,'Journal Entries'!$C$2:$C$1001,$A85,'Journal Entries'!$B$2:$B$1001,"&gt;="&amp;DATE(1900,1,1),'Journal Entries'!$B$2:$B$1001,"&lt;="&amp;$B85)-SUMIFS('Journal Entries'!$E$2:$E$1001,'Journal Entries'!$C$2:$C$1001,$A85,'Journal Entries'!$B$2:$B$1001,"&gt;="&amp;DATE(1900,1,1),'Journal Entries'!$B$2:$B$1001,"&lt;="&amp;$B85)),2))</f>
        <v/>
      </c>
      <c r="E85" s="41" t="str">
        <f aca="false">IF(OR($C85="",$D85=""),"",ROUND($C85-$D85,2))</f>
        <v/>
      </c>
      <c r="F85" s="22" t="str">
        <f aca="false">IF(OR($A85="",$E85=""),"",IF($E85=0,"✓ Reconciled","✗ Off by "&amp;TEXT($E85,"#,##0.00")))</f>
        <v/>
      </c>
      <c r="G85" s="22"/>
      <c r="H85" s="22"/>
    </row>
    <row r="86" customFormat="false" ht="15" hidden="false" customHeight="false" outlineLevel="0" collapsed="false">
      <c r="A86" s="22"/>
      <c r="B86" s="42"/>
      <c r="C86" s="41"/>
      <c r="D86" s="41" t="str">
        <f aca="false">IF(OR($A86="",$B86=""),"",ROUND(IF(IFERROR(INDEX('Chart of Accounts'!$C$2:$C$57,MATCH($A86,'Chart of Accounts'!$A$2:$A$57,0)),"")="Liability",-1,1)*(SUMIFS(Transactions!$C$2:$C$2001,Transactions!$F$2:$F$2001,$A86,Transactions!$A$2:$A$2001,"&gt;="&amp;DATE(1900,1,1),Transactions!$A$2:$A$2001,"&lt;="&amp;$B86,Transactions!$G$2:$G$2001,"&lt;&gt;Exclude")-SUMIFS(Transactions!$C$2:$C$2001,Transactions!$H$2:$H$2001,$A86,Transactions!$A$2:$A$2001,"&gt;="&amp;DATE(1900,1,1),Transactions!$A$2:$A$2001,"&lt;="&amp;$B86,Transactions!$G$2:$G$2001,"&lt;&gt;Exclude")+SUMIFS('Journal Entries'!$D$2:$D$1001,'Journal Entries'!$C$2:$C$1001,$A86,'Journal Entries'!$B$2:$B$1001,"&gt;="&amp;DATE(1900,1,1),'Journal Entries'!$B$2:$B$1001,"&lt;="&amp;$B86)-SUMIFS('Journal Entries'!$E$2:$E$1001,'Journal Entries'!$C$2:$C$1001,$A86,'Journal Entries'!$B$2:$B$1001,"&gt;="&amp;DATE(1900,1,1),'Journal Entries'!$B$2:$B$1001,"&lt;="&amp;$B86)),2))</f>
        <v/>
      </c>
      <c r="E86" s="41" t="str">
        <f aca="false">IF(OR($C86="",$D86=""),"",ROUND($C86-$D86,2))</f>
        <v/>
      </c>
      <c r="F86" s="22" t="str">
        <f aca="false">IF(OR($A86="",$E86=""),"",IF($E86=0,"✓ Reconciled","✗ Off by "&amp;TEXT($E86,"#,##0.00")))</f>
        <v/>
      </c>
      <c r="G86" s="22"/>
      <c r="H86" s="22"/>
    </row>
    <row r="87" customFormat="false" ht="15" hidden="false" customHeight="false" outlineLevel="0" collapsed="false">
      <c r="A87" s="22"/>
      <c r="B87" s="42"/>
      <c r="C87" s="41"/>
      <c r="D87" s="41" t="str">
        <f aca="false">IF(OR($A87="",$B87=""),"",ROUND(IF(IFERROR(INDEX('Chart of Accounts'!$C$2:$C$57,MATCH($A87,'Chart of Accounts'!$A$2:$A$57,0)),"")="Liability",-1,1)*(SUMIFS(Transactions!$C$2:$C$2001,Transactions!$F$2:$F$2001,$A87,Transactions!$A$2:$A$2001,"&gt;="&amp;DATE(1900,1,1),Transactions!$A$2:$A$2001,"&lt;="&amp;$B87,Transactions!$G$2:$G$2001,"&lt;&gt;Exclude")-SUMIFS(Transactions!$C$2:$C$2001,Transactions!$H$2:$H$2001,$A87,Transactions!$A$2:$A$2001,"&gt;="&amp;DATE(1900,1,1),Transactions!$A$2:$A$2001,"&lt;="&amp;$B87,Transactions!$G$2:$G$2001,"&lt;&gt;Exclude")+SUMIFS('Journal Entries'!$D$2:$D$1001,'Journal Entries'!$C$2:$C$1001,$A87,'Journal Entries'!$B$2:$B$1001,"&gt;="&amp;DATE(1900,1,1),'Journal Entries'!$B$2:$B$1001,"&lt;="&amp;$B87)-SUMIFS('Journal Entries'!$E$2:$E$1001,'Journal Entries'!$C$2:$C$1001,$A87,'Journal Entries'!$B$2:$B$1001,"&gt;="&amp;DATE(1900,1,1),'Journal Entries'!$B$2:$B$1001,"&lt;="&amp;$B87)),2))</f>
        <v/>
      </c>
      <c r="E87" s="41" t="str">
        <f aca="false">IF(OR($C87="",$D87=""),"",ROUND($C87-$D87,2))</f>
        <v/>
      </c>
      <c r="F87" s="22" t="str">
        <f aca="false">IF(OR($A87="",$E87=""),"",IF($E87=0,"✓ Reconciled","✗ Off by "&amp;TEXT($E87,"#,##0.00")))</f>
        <v/>
      </c>
      <c r="G87" s="22"/>
      <c r="H87" s="22"/>
    </row>
    <row r="88" customFormat="false" ht="15" hidden="false" customHeight="false" outlineLevel="0" collapsed="false">
      <c r="A88" s="22"/>
      <c r="B88" s="42"/>
      <c r="C88" s="41"/>
      <c r="D88" s="41" t="str">
        <f aca="false">IF(OR($A88="",$B88=""),"",ROUND(IF(IFERROR(INDEX('Chart of Accounts'!$C$2:$C$57,MATCH($A88,'Chart of Accounts'!$A$2:$A$57,0)),"")="Liability",-1,1)*(SUMIFS(Transactions!$C$2:$C$2001,Transactions!$F$2:$F$2001,$A88,Transactions!$A$2:$A$2001,"&gt;="&amp;DATE(1900,1,1),Transactions!$A$2:$A$2001,"&lt;="&amp;$B88,Transactions!$G$2:$G$2001,"&lt;&gt;Exclude")-SUMIFS(Transactions!$C$2:$C$2001,Transactions!$H$2:$H$2001,$A88,Transactions!$A$2:$A$2001,"&gt;="&amp;DATE(1900,1,1),Transactions!$A$2:$A$2001,"&lt;="&amp;$B88,Transactions!$G$2:$G$2001,"&lt;&gt;Exclude")+SUMIFS('Journal Entries'!$D$2:$D$1001,'Journal Entries'!$C$2:$C$1001,$A88,'Journal Entries'!$B$2:$B$1001,"&gt;="&amp;DATE(1900,1,1),'Journal Entries'!$B$2:$B$1001,"&lt;="&amp;$B88)-SUMIFS('Journal Entries'!$E$2:$E$1001,'Journal Entries'!$C$2:$C$1001,$A88,'Journal Entries'!$B$2:$B$1001,"&gt;="&amp;DATE(1900,1,1),'Journal Entries'!$B$2:$B$1001,"&lt;="&amp;$B88)),2))</f>
        <v/>
      </c>
      <c r="E88" s="41" t="str">
        <f aca="false">IF(OR($C88="",$D88=""),"",ROUND($C88-$D88,2))</f>
        <v/>
      </c>
      <c r="F88" s="22" t="str">
        <f aca="false">IF(OR($A88="",$E88=""),"",IF($E88=0,"✓ Reconciled","✗ Off by "&amp;TEXT($E88,"#,##0.00")))</f>
        <v/>
      </c>
      <c r="G88" s="22"/>
      <c r="H88" s="22"/>
    </row>
    <row r="89" customFormat="false" ht="15" hidden="false" customHeight="false" outlineLevel="0" collapsed="false">
      <c r="A89" s="22"/>
      <c r="B89" s="42"/>
      <c r="C89" s="41"/>
      <c r="D89" s="41" t="str">
        <f aca="false">IF(OR($A89="",$B89=""),"",ROUND(IF(IFERROR(INDEX('Chart of Accounts'!$C$2:$C$57,MATCH($A89,'Chart of Accounts'!$A$2:$A$57,0)),"")="Liability",-1,1)*(SUMIFS(Transactions!$C$2:$C$2001,Transactions!$F$2:$F$2001,$A89,Transactions!$A$2:$A$2001,"&gt;="&amp;DATE(1900,1,1),Transactions!$A$2:$A$2001,"&lt;="&amp;$B89,Transactions!$G$2:$G$2001,"&lt;&gt;Exclude")-SUMIFS(Transactions!$C$2:$C$2001,Transactions!$H$2:$H$2001,$A89,Transactions!$A$2:$A$2001,"&gt;="&amp;DATE(1900,1,1),Transactions!$A$2:$A$2001,"&lt;="&amp;$B89,Transactions!$G$2:$G$2001,"&lt;&gt;Exclude")+SUMIFS('Journal Entries'!$D$2:$D$1001,'Journal Entries'!$C$2:$C$1001,$A89,'Journal Entries'!$B$2:$B$1001,"&gt;="&amp;DATE(1900,1,1),'Journal Entries'!$B$2:$B$1001,"&lt;="&amp;$B89)-SUMIFS('Journal Entries'!$E$2:$E$1001,'Journal Entries'!$C$2:$C$1001,$A89,'Journal Entries'!$B$2:$B$1001,"&gt;="&amp;DATE(1900,1,1),'Journal Entries'!$B$2:$B$1001,"&lt;="&amp;$B89)),2))</f>
        <v/>
      </c>
      <c r="E89" s="41" t="str">
        <f aca="false">IF(OR($C89="",$D89=""),"",ROUND($C89-$D89,2))</f>
        <v/>
      </c>
      <c r="F89" s="22" t="str">
        <f aca="false">IF(OR($A89="",$E89=""),"",IF($E89=0,"✓ Reconciled","✗ Off by "&amp;TEXT($E89,"#,##0.00")))</f>
        <v/>
      </c>
      <c r="G89" s="22"/>
      <c r="H89" s="22"/>
    </row>
    <row r="90" customFormat="false" ht="15" hidden="false" customHeight="false" outlineLevel="0" collapsed="false">
      <c r="A90" s="22"/>
      <c r="B90" s="42"/>
      <c r="C90" s="41"/>
      <c r="D90" s="41" t="str">
        <f aca="false">IF(OR($A90="",$B90=""),"",ROUND(IF(IFERROR(INDEX('Chart of Accounts'!$C$2:$C$57,MATCH($A90,'Chart of Accounts'!$A$2:$A$57,0)),"")="Liability",-1,1)*(SUMIFS(Transactions!$C$2:$C$2001,Transactions!$F$2:$F$2001,$A90,Transactions!$A$2:$A$2001,"&gt;="&amp;DATE(1900,1,1),Transactions!$A$2:$A$2001,"&lt;="&amp;$B90,Transactions!$G$2:$G$2001,"&lt;&gt;Exclude")-SUMIFS(Transactions!$C$2:$C$2001,Transactions!$H$2:$H$2001,$A90,Transactions!$A$2:$A$2001,"&gt;="&amp;DATE(1900,1,1),Transactions!$A$2:$A$2001,"&lt;="&amp;$B90,Transactions!$G$2:$G$2001,"&lt;&gt;Exclude")+SUMIFS('Journal Entries'!$D$2:$D$1001,'Journal Entries'!$C$2:$C$1001,$A90,'Journal Entries'!$B$2:$B$1001,"&gt;="&amp;DATE(1900,1,1),'Journal Entries'!$B$2:$B$1001,"&lt;="&amp;$B90)-SUMIFS('Journal Entries'!$E$2:$E$1001,'Journal Entries'!$C$2:$C$1001,$A90,'Journal Entries'!$B$2:$B$1001,"&gt;="&amp;DATE(1900,1,1),'Journal Entries'!$B$2:$B$1001,"&lt;="&amp;$B90)),2))</f>
        <v/>
      </c>
      <c r="E90" s="41" t="str">
        <f aca="false">IF(OR($C90="",$D90=""),"",ROUND($C90-$D90,2))</f>
        <v/>
      </c>
      <c r="F90" s="22" t="str">
        <f aca="false">IF(OR($A90="",$E90=""),"",IF($E90=0,"✓ Reconciled","✗ Off by "&amp;TEXT($E90,"#,##0.00")))</f>
        <v/>
      </c>
      <c r="G90" s="22"/>
      <c r="H90" s="22"/>
    </row>
    <row r="91" customFormat="false" ht="15" hidden="false" customHeight="false" outlineLevel="0" collapsed="false">
      <c r="A91" s="22"/>
      <c r="B91" s="42"/>
      <c r="C91" s="41"/>
      <c r="D91" s="41" t="str">
        <f aca="false">IF(OR($A91="",$B91=""),"",ROUND(IF(IFERROR(INDEX('Chart of Accounts'!$C$2:$C$57,MATCH($A91,'Chart of Accounts'!$A$2:$A$57,0)),"")="Liability",-1,1)*(SUMIFS(Transactions!$C$2:$C$2001,Transactions!$F$2:$F$2001,$A91,Transactions!$A$2:$A$2001,"&gt;="&amp;DATE(1900,1,1),Transactions!$A$2:$A$2001,"&lt;="&amp;$B91,Transactions!$G$2:$G$2001,"&lt;&gt;Exclude")-SUMIFS(Transactions!$C$2:$C$2001,Transactions!$H$2:$H$2001,$A91,Transactions!$A$2:$A$2001,"&gt;="&amp;DATE(1900,1,1),Transactions!$A$2:$A$2001,"&lt;="&amp;$B91,Transactions!$G$2:$G$2001,"&lt;&gt;Exclude")+SUMIFS('Journal Entries'!$D$2:$D$1001,'Journal Entries'!$C$2:$C$1001,$A91,'Journal Entries'!$B$2:$B$1001,"&gt;="&amp;DATE(1900,1,1),'Journal Entries'!$B$2:$B$1001,"&lt;="&amp;$B91)-SUMIFS('Journal Entries'!$E$2:$E$1001,'Journal Entries'!$C$2:$C$1001,$A91,'Journal Entries'!$B$2:$B$1001,"&gt;="&amp;DATE(1900,1,1),'Journal Entries'!$B$2:$B$1001,"&lt;="&amp;$B91)),2))</f>
        <v/>
      </c>
      <c r="E91" s="41" t="str">
        <f aca="false">IF(OR($C91="",$D91=""),"",ROUND($C91-$D91,2))</f>
        <v/>
      </c>
      <c r="F91" s="22" t="str">
        <f aca="false">IF(OR($A91="",$E91=""),"",IF($E91=0,"✓ Reconciled","✗ Off by "&amp;TEXT($E91,"#,##0.00")))</f>
        <v/>
      </c>
      <c r="G91" s="22"/>
      <c r="H91" s="22"/>
    </row>
    <row r="92" customFormat="false" ht="15" hidden="false" customHeight="false" outlineLevel="0" collapsed="false">
      <c r="A92" s="22"/>
      <c r="B92" s="42"/>
      <c r="C92" s="41"/>
      <c r="D92" s="41" t="str">
        <f aca="false">IF(OR($A92="",$B92=""),"",ROUND(IF(IFERROR(INDEX('Chart of Accounts'!$C$2:$C$57,MATCH($A92,'Chart of Accounts'!$A$2:$A$57,0)),"")="Liability",-1,1)*(SUMIFS(Transactions!$C$2:$C$2001,Transactions!$F$2:$F$2001,$A92,Transactions!$A$2:$A$2001,"&gt;="&amp;DATE(1900,1,1),Transactions!$A$2:$A$2001,"&lt;="&amp;$B92,Transactions!$G$2:$G$2001,"&lt;&gt;Exclude")-SUMIFS(Transactions!$C$2:$C$2001,Transactions!$H$2:$H$2001,$A92,Transactions!$A$2:$A$2001,"&gt;="&amp;DATE(1900,1,1),Transactions!$A$2:$A$2001,"&lt;="&amp;$B92,Transactions!$G$2:$G$2001,"&lt;&gt;Exclude")+SUMIFS('Journal Entries'!$D$2:$D$1001,'Journal Entries'!$C$2:$C$1001,$A92,'Journal Entries'!$B$2:$B$1001,"&gt;="&amp;DATE(1900,1,1),'Journal Entries'!$B$2:$B$1001,"&lt;="&amp;$B92)-SUMIFS('Journal Entries'!$E$2:$E$1001,'Journal Entries'!$C$2:$C$1001,$A92,'Journal Entries'!$B$2:$B$1001,"&gt;="&amp;DATE(1900,1,1),'Journal Entries'!$B$2:$B$1001,"&lt;="&amp;$B92)),2))</f>
        <v/>
      </c>
      <c r="E92" s="41" t="str">
        <f aca="false">IF(OR($C92="",$D92=""),"",ROUND($C92-$D92,2))</f>
        <v/>
      </c>
      <c r="F92" s="22" t="str">
        <f aca="false">IF(OR($A92="",$E92=""),"",IF($E92=0,"✓ Reconciled","✗ Off by "&amp;TEXT($E92,"#,##0.00")))</f>
        <v/>
      </c>
      <c r="G92" s="22"/>
      <c r="H92" s="22"/>
    </row>
    <row r="93" customFormat="false" ht="15" hidden="false" customHeight="false" outlineLevel="0" collapsed="false">
      <c r="A93" s="22"/>
      <c r="B93" s="42"/>
      <c r="C93" s="41"/>
      <c r="D93" s="41" t="str">
        <f aca="false">IF(OR($A93="",$B93=""),"",ROUND(IF(IFERROR(INDEX('Chart of Accounts'!$C$2:$C$57,MATCH($A93,'Chart of Accounts'!$A$2:$A$57,0)),"")="Liability",-1,1)*(SUMIFS(Transactions!$C$2:$C$2001,Transactions!$F$2:$F$2001,$A93,Transactions!$A$2:$A$2001,"&gt;="&amp;DATE(1900,1,1),Transactions!$A$2:$A$2001,"&lt;="&amp;$B93,Transactions!$G$2:$G$2001,"&lt;&gt;Exclude")-SUMIFS(Transactions!$C$2:$C$2001,Transactions!$H$2:$H$2001,$A93,Transactions!$A$2:$A$2001,"&gt;="&amp;DATE(1900,1,1),Transactions!$A$2:$A$2001,"&lt;="&amp;$B93,Transactions!$G$2:$G$2001,"&lt;&gt;Exclude")+SUMIFS('Journal Entries'!$D$2:$D$1001,'Journal Entries'!$C$2:$C$1001,$A93,'Journal Entries'!$B$2:$B$1001,"&gt;="&amp;DATE(1900,1,1),'Journal Entries'!$B$2:$B$1001,"&lt;="&amp;$B93)-SUMIFS('Journal Entries'!$E$2:$E$1001,'Journal Entries'!$C$2:$C$1001,$A93,'Journal Entries'!$B$2:$B$1001,"&gt;="&amp;DATE(1900,1,1),'Journal Entries'!$B$2:$B$1001,"&lt;="&amp;$B93)),2))</f>
        <v/>
      </c>
      <c r="E93" s="41" t="str">
        <f aca="false">IF(OR($C93="",$D93=""),"",ROUND($C93-$D93,2))</f>
        <v/>
      </c>
      <c r="F93" s="22" t="str">
        <f aca="false">IF(OR($A93="",$E93=""),"",IF($E93=0,"✓ Reconciled","✗ Off by "&amp;TEXT($E93,"#,##0.00")))</f>
        <v/>
      </c>
      <c r="G93" s="22"/>
      <c r="H93" s="22"/>
    </row>
    <row r="94" customFormat="false" ht="15" hidden="false" customHeight="false" outlineLevel="0" collapsed="false">
      <c r="A94" s="22"/>
      <c r="B94" s="42"/>
      <c r="C94" s="41"/>
      <c r="D94" s="41" t="str">
        <f aca="false">IF(OR($A94="",$B94=""),"",ROUND(IF(IFERROR(INDEX('Chart of Accounts'!$C$2:$C$57,MATCH($A94,'Chart of Accounts'!$A$2:$A$57,0)),"")="Liability",-1,1)*(SUMIFS(Transactions!$C$2:$C$2001,Transactions!$F$2:$F$2001,$A94,Transactions!$A$2:$A$2001,"&gt;="&amp;DATE(1900,1,1),Transactions!$A$2:$A$2001,"&lt;="&amp;$B94,Transactions!$G$2:$G$2001,"&lt;&gt;Exclude")-SUMIFS(Transactions!$C$2:$C$2001,Transactions!$H$2:$H$2001,$A94,Transactions!$A$2:$A$2001,"&gt;="&amp;DATE(1900,1,1),Transactions!$A$2:$A$2001,"&lt;="&amp;$B94,Transactions!$G$2:$G$2001,"&lt;&gt;Exclude")+SUMIFS('Journal Entries'!$D$2:$D$1001,'Journal Entries'!$C$2:$C$1001,$A94,'Journal Entries'!$B$2:$B$1001,"&gt;="&amp;DATE(1900,1,1),'Journal Entries'!$B$2:$B$1001,"&lt;="&amp;$B94)-SUMIFS('Journal Entries'!$E$2:$E$1001,'Journal Entries'!$C$2:$C$1001,$A94,'Journal Entries'!$B$2:$B$1001,"&gt;="&amp;DATE(1900,1,1),'Journal Entries'!$B$2:$B$1001,"&lt;="&amp;$B94)),2))</f>
        <v/>
      </c>
      <c r="E94" s="41" t="str">
        <f aca="false">IF(OR($C94="",$D94=""),"",ROUND($C94-$D94,2))</f>
        <v/>
      </c>
      <c r="F94" s="22" t="str">
        <f aca="false">IF(OR($A94="",$E94=""),"",IF($E94=0,"✓ Reconciled","✗ Off by "&amp;TEXT($E94,"#,##0.00")))</f>
        <v/>
      </c>
      <c r="G94" s="22"/>
      <c r="H94" s="22"/>
    </row>
    <row r="95" customFormat="false" ht="15" hidden="false" customHeight="false" outlineLevel="0" collapsed="false">
      <c r="A95" s="22"/>
      <c r="B95" s="42"/>
      <c r="C95" s="41"/>
      <c r="D95" s="41" t="str">
        <f aca="false">IF(OR($A95="",$B95=""),"",ROUND(IF(IFERROR(INDEX('Chart of Accounts'!$C$2:$C$57,MATCH($A95,'Chart of Accounts'!$A$2:$A$57,0)),"")="Liability",-1,1)*(SUMIFS(Transactions!$C$2:$C$2001,Transactions!$F$2:$F$2001,$A95,Transactions!$A$2:$A$2001,"&gt;="&amp;DATE(1900,1,1),Transactions!$A$2:$A$2001,"&lt;="&amp;$B95,Transactions!$G$2:$G$2001,"&lt;&gt;Exclude")-SUMIFS(Transactions!$C$2:$C$2001,Transactions!$H$2:$H$2001,$A95,Transactions!$A$2:$A$2001,"&gt;="&amp;DATE(1900,1,1),Transactions!$A$2:$A$2001,"&lt;="&amp;$B95,Transactions!$G$2:$G$2001,"&lt;&gt;Exclude")+SUMIFS('Journal Entries'!$D$2:$D$1001,'Journal Entries'!$C$2:$C$1001,$A95,'Journal Entries'!$B$2:$B$1001,"&gt;="&amp;DATE(1900,1,1),'Journal Entries'!$B$2:$B$1001,"&lt;="&amp;$B95)-SUMIFS('Journal Entries'!$E$2:$E$1001,'Journal Entries'!$C$2:$C$1001,$A95,'Journal Entries'!$B$2:$B$1001,"&gt;="&amp;DATE(1900,1,1),'Journal Entries'!$B$2:$B$1001,"&lt;="&amp;$B95)),2))</f>
        <v/>
      </c>
      <c r="E95" s="41" t="str">
        <f aca="false">IF(OR($C95="",$D95=""),"",ROUND($C95-$D95,2))</f>
        <v/>
      </c>
      <c r="F95" s="22" t="str">
        <f aca="false">IF(OR($A95="",$E95=""),"",IF($E95=0,"✓ Reconciled","✗ Off by "&amp;TEXT($E95,"#,##0.00")))</f>
        <v/>
      </c>
      <c r="G95" s="22"/>
      <c r="H95" s="22"/>
    </row>
    <row r="96" customFormat="false" ht="15" hidden="false" customHeight="false" outlineLevel="0" collapsed="false">
      <c r="A96" s="22"/>
      <c r="B96" s="42"/>
      <c r="C96" s="41"/>
      <c r="D96" s="41" t="str">
        <f aca="false">IF(OR($A96="",$B96=""),"",ROUND(IF(IFERROR(INDEX('Chart of Accounts'!$C$2:$C$57,MATCH($A96,'Chart of Accounts'!$A$2:$A$57,0)),"")="Liability",-1,1)*(SUMIFS(Transactions!$C$2:$C$2001,Transactions!$F$2:$F$2001,$A96,Transactions!$A$2:$A$2001,"&gt;="&amp;DATE(1900,1,1),Transactions!$A$2:$A$2001,"&lt;="&amp;$B96,Transactions!$G$2:$G$2001,"&lt;&gt;Exclude")-SUMIFS(Transactions!$C$2:$C$2001,Transactions!$H$2:$H$2001,$A96,Transactions!$A$2:$A$2001,"&gt;="&amp;DATE(1900,1,1),Transactions!$A$2:$A$2001,"&lt;="&amp;$B96,Transactions!$G$2:$G$2001,"&lt;&gt;Exclude")+SUMIFS('Journal Entries'!$D$2:$D$1001,'Journal Entries'!$C$2:$C$1001,$A96,'Journal Entries'!$B$2:$B$1001,"&gt;="&amp;DATE(1900,1,1),'Journal Entries'!$B$2:$B$1001,"&lt;="&amp;$B96)-SUMIFS('Journal Entries'!$E$2:$E$1001,'Journal Entries'!$C$2:$C$1001,$A96,'Journal Entries'!$B$2:$B$1001,"&gt;="&amp;DATE(1900,1,1),'Journal Entries'!$B$2:$B$1001,"&lt;="&amp;$B96)),2))</f>
        <v/>
      </c>
      <c r="E96" s="41" t="str">
        <f aca="false">IF(OR($C96="",$D96=""),"",ROUND($C96-$D96,2))</f>
        <v/>
      </c>
      <c r="F96" s="22" t="str">
        <f aca="false">IF(OR($A96="",$E96=""),"",IF($E96=0,"✓ Reconciled","✗ Off by "&amp;TEXT($E96,"#,##0.00")))</f>
        <v/>
      </c>
      <c r="G96" s="22"/>
      <c r="H96" s="22"/>
    </row>
    <row r="97" customFormat="false" ht="15" hidden="false" customHeight="false" outlineLevel="0" collapsed="false">
      <c r="A97" s="22"/>
      <c r="B97" s="42"/>
      <c r="C97" s="41"/>
      <c r="D97" s="41" t="str">
        <f aca="false">IF(OR($A97="",$B97=""),"",ROUND(IF(IFERROR(INDEX('Chart of Accounts'!$C$2:$C$57,MATCH($A97,'Chart of Accounts'!$A$2:$A$57,0)),"")="Liability",-1,1)*(SUMIFS(Transactions!$C$2:$C$2001,Transactions!$F$2:$F$2001,$A97,Transactions!$A$2:$A$2001,"&gt;="&amp;DATE(1900,1,1),Transactions!$A$2:$A$2001,"&lt;="&amp;$B97,Transactions!$G$2:$G$2001,"&lt;&gt;Exclude")-SUMIFS(Transactions!$C$2:$C$2001,Transactions!$H$2:$H$2001,$A97,Transactions!$A$2:$A$2001,"&gt;="&amp;DATE(1900,1,1),Transactions!$A$2:$A$2001,"&lt;="&amp;$B97,Transactions!$G$2:$G$2001,"&lt;&gt;Exclude")+SUMIFS('Journal Entries'!$D$2:$D$1001,'Journal Entries'!$C$2:$C$1001,$A97,'Journal Entries'!$B$2:$B$1001,"&gt;="&amp;DATE(1900,1,1),'Journal Entries'!$B$2:$B$1001,"&lt;="&amp;$B97)-SUMIFS('Journal Entries'!$E$2:$E$1001,'Journal Entries'!$C$2:$C$1001,$A97,'Journal Entries'!$B$2:$B$1001,"&gt;="&amp;DATE(1900,1,1),'Journal Entries'!$B$2:$B$1001,"&lt;="&amp;$B97)),2))</f>
        <v/>
      </c>
      <c r="E97" s="41" t="str">
        <f aca="false">IF(OR($C97="",$D97=""),"",ROUND($C97-$D97,2))</f>
        <v/>
      </c>
      <c r="F97" s="22" t="str">
        <f aca="false">IF(OR($A97="",$E97=""),"",IF($E97=0,"✓ Reconciled","✗ Off by "&amp;TEXT($E97,"#,##0.00")))</f>
        <v/>
      </c>
      <c r="G97" s="22"/>
      <c r="H97" s="22"/>
    </row>
    <row r="98" customFormat="false" ht="15" hidden="false" customHeight="false" outlineLevel="0" collapsed="false">
      <c r="A98" s="22"/>
      <c r="B98" s="42"/>
      <c r="C98" s="41"/>
      <c r="D98" s="41" t="str">
        <f aca="false">IF(OR($A98="",$B98=""),"",ROUND(IF(IFERROR(INDEX('Chart of Accounts'!$C$2:$C$57,MATCH($A98,'Chart of Accounts'!$A$2:$A$57,0)),"")="Liability",-1,1)*(SUMIFS(Transactions!$C$2:$C$2001,Transactions!$F$2:$F$2001,$A98,Transactions!$A$2:$A$2001,"&gt;="&amp;DATE(1900,1,1),Transactions!$A$2:$A$2001,"&lt;="&amp;$B98,Transactions!$G$2:$G$2001,"&lt;&gt;Exclude")-SUMIFS(Transactions!$C$2:$C$2001,Transactions!$H$2:$H$2001,$A98,Transactions!$A$2:$A$2001,"&gt;="&amp;DATE(1900,1,1),Transactions!$A$2:$A$2001,"&lt;="&amp;$B98,Transactions!$G$2:$G$2001,"&lt;&gt;Exclude")+SUMIFS('Journal Entries'!$D$2:$D$1001,'Journal Entries'!$C$2:$C$1001,$A98,'Journal Entries'!$B$2:$B$1001,"&gt;="&amp;DATE(1900,1,1),'Journal Entries'!$B$2:$B$1001,"&lt;="&amp;$B98)-SUMIFS('Journal Entries'!$E$2:$E$1001,'Journal Entries'!$C$2:$C$1001,$A98,'Journal Entries'!$B$2:$B$1001,"&gt;="&amp;DATE(1900,1,1),'Journal Entries'!$B$2:$B$1001,"&lt;="&amp;$B98)),2))</f>
        <v/>
      </c>
      <c r="E98" s="41" t="str">
        <f aca="false">IF(OR($C98="",$D98=""),"",ROUND($C98-$D98,2))</f>
        <v/>
      </c>
      <c r="F98" s="22" t="str">
        <f aca="false">IF(OR($A98="",$E98=""),"",IF($E98=0,"✓ Reconciled","✗ Off by "&amp;TEXT($E98,"#,##0.00")))</f>
        <v/>
      </c>
      <c r="G98" s="22"/>
      <c r="H98" s="22"/>
    </row>
    <row r="99" customFormat="false" ht="15" hidden="false" customHeight="false" outlineLevel="0" collapsed="false">
      <c r="A99" s="22"/>
      <c r="B99" s="42"/>
      <c r="C99" s="41"/>
      <c r="D99" s="41" t="str">
        <f aca="false">IF(OR($A99="",$B99=""),"",ROUND(IF(IFERROR(INDEX('Chart of Accounts'!$C$2:$C$57,MATCH($A99,'Chart of Accounts'!$A$2:$A$57,0)),"")="Liability",-1,1)*(SUMIFS(Transactions!$C$2:$C$2001,Transactions!$F$2:$F$2001,$A99,Transactions!$A$2:$A$2001,"&gt;="&amp;DATE(1900,1,1),Transactions!$A$2:$A$2001,"&lt;="&amp;$B99,Transactions!$G$2:$G$2001,"&lt;&gt;Exclude")-SUMIFS(Transactions!$C$2:$C$2001,Transactions!$H$2:$H$2001,$A99,Transactions!$A$2:$A$2001,"&gt;="&amp;DATE(1900,1,1),Transactions!$A$2:$A$2001,"&lt;="&amp;$B99,Transactions!$G$2:$G$2001,"&lt;&gt;Exclude")+SUMIFS('Journal Entries'!$D$2:$D$1001,'Journal Entries'!$C$2:$C$1001,$A99,'Journal Entries'!$B$2:$B$1001,"&gt;="&amp;DATE(1900,1,1),'Journal Entries'!$B$2:$B$1001,"&lt;="&amp;$B99)-SUMIFS('Journal Entries'!$E$2:$E$1001,'Journal Entries'!$C$2:$C$1001,$A99,'Journal Entries'!$B$2:$B$1001,"&gt;="&amp;DATE(1900,1,1),'Journal Entries'!$B$2:$B$1001,"&lt;="&amp;$B99)),2))</f>
        <v/>
      </c>
      <c r="E99" s="41" t="str">
        <f aca="false">IF(OR($C99="",$D99=""),"",ROUND($C99-$D99,2))</f>
        <v/>
      </c>
      <c r="F99" s="22" t="str">
        <f aca="false">IF(OR($A99="",$E99=""),"",IF($E99=0,"✓ Reconciled","✗ Off by "&amp;TEXT($E99,"#,##0.00")))</f>
        <v/>
      </c>
      <c r="G99" s="22"/>
      <c r="H99" s="22"/>
    </row>
    <row r="100" customFormat="false" ht="15" hidden="false" customHeight="false" outlineLevel="0" collapsed="false">
      <c r="A100" s="22"/>
      <c r="B100" s="42"/>
      <c r="C100" s="41"/>
      <c r="D100" s="41" t="str">
        <f aca="false">IF(OR($A100="",$B100=""),"",ROUND(IF(IFERROR(INDEX('Chart of Accounts'!$C$2:$C$57,MATCH($A100,'Chart of Accounts'!$A$2:$A$57,0)),"")="Liability",-1,1)*(SUMIFS(Transactions!$C$2:$C$2001,Transactions!$F$2:$F$2001,$A100,Transactions!$A$2:$A$2001,"&gt;="&amp;DATE(1900,1,1),Transactions!$A$2:$A$2001,"&lt;="&amp;$B100,Transactions!$G$2:$G$2001,"&lt;&gt;Exclude")-SUMIFS(Transactions!$C$2:$C$2001,Transactions!$H$2:$H$2001,$A100,Transactions!$A$2:$A$2001,"&gt;="&amp;DATE(1900,1,1),Transactions!$A$2:$A$2001,"&lt;="&amp;$B100,Transactions!$G$2:$G$2001,"&lt;&gt;Exclude")+SUMIFS('Journal Entries'!$D$2:$D$1001,'Journal Entries'!$C$2:$C$1001,$A100,'Journal Entries'!$B$2:$B$1001,"&gt;="&amp;DATE(1900,1,1),'Journal Entries'!$B$2:$B$1001,"&lt;="&amp;$B100)-SUMIFS('Journal Entries'!$E$2:$E$1001,'Journal Entries'!$C$2:$C$1001,$A100,'Journal Entries'!$B$2:$B$1001,"&gt;="&amp;DATE(1900,1,1),'Journal Entries'!$B$2:$B$1001,"&lt;="&amp;$B100)),2))</f>
        <v/>
      </c>
      <c r="E100" s="41" t="str">
        <f aca="false">IF(OR($C100="",$D100=""),"",ROUND($C100-$D100,2))</f>
        <v/>
      </c>
      <c r="F100" s="22" t="str">
        <f aca="false">IF(OR($A100="",$E100=""),"",IF($E100=0,"✓ Reconciled","✗ Off by "&amp;TEXT($E100,"#,##0.00")))</f>
        <v/>
      </c>
      <c r="G100" s="22"/>
      <c r="H100" s="22"/>
    </row>
    <row r="101" customFormat="false" ht="15" hidden="false" customHeight="false" outlineLevel="0" collapsed="false">
      <c r="A101" s="22"/>
      <c r="B101" s="42"/>
      <c r="C101" s="41"/>
      <c r="D101" s="41" t="str">
        <f aca="false">IF(OR($A101="",$B101=""),"",ROUND(IF(IFERROR(INDEX('Chart of Accounts'!$C$2:$C$57,MATCH($A101,'Chart of Accounts'!$A$2:$A$57,0)),"")="Liability",-1,1)*(SUMIFS(Transactions!$C$2:$C$2001,Transactions!$F$2:$F$2001,$A101,Transactions!$A$2:$A$2001,"&gt;="&amp;DATE(1900,1,1),Transactions!$A$2:$A$2001,"&lt;="&amp;$B101,Transactions!$G$2:$G$2001,"&lt;&gt;Exclude")-SUMIFS(Transactions!$C$2:$C$2001,Transactions!$H$2:$H$2001,$A101,Transactions!$A$2:$A$2001,"&gt;="&amp;DATE(1900,1,1),Transactions!$A$2:$A$2001,"&lt;="&amp;$B101,Transactions!$G$2:$G$2001,"&lt;&gt;Exclude")+SUMIFS('Journal Entries'!$D$2:$D$1001,'Journal Entries'!$C$2:$C$1001,$A101,'Journal Entries'!$B$2:$B$1001,"&gt;="&amp;DATE(1900,1,1),'Journal Entries'!$B$2:$B$1001,"&lt;="&amp;$B101)-SUMIFS('Journal Entries'!$E$2:$E$1001,'Journal Entries'!$C$2:$C$1001,$A101,'Journal Entries'!$B$2:$B$1001,"&gt;="&amp;DATE(1900,1,1),'Journal Entries'!$B$2:$B$1001,"&lt;="&amp;$B101)),2))</f>
        <v/>
      </c>
      <c r="E101" s="41" t="str">
        <f aca="false">IF(OR($C101="",$D101=""),"",ROUND($C101-$D101,2))</f>
        <v/>
      </c>
      <c r="F101" s="22" t="str">
        <f aca="false">IF(OR($A101="",$E101=""),"",IF($E101=0,"✓ Reconciled","✗ Off by "&amp;TEXT($E101,"#,##0.00")))</f>
        <v/>
      </c>
      <c r="G101" s="22"/>
      <c r="H101" s="22"/>
    </row>
    <row r="102" customFormat="false" ht="15" hidden="false" customHeight="false" outlineLevel="0" collapsed="false">
      <c r="A102" s="22"/>
      <c r="B102" s="42"/>
      <c r="C102" s="41"/>
      <c r="D102" s="41" t="str">
        <f aca="false">IF(OR($A102="",$B102=""),"",ROUND(IF(IFERROR(INDEX('Chart of Accounts'!$C$2:$C$57,MATCH($A102,'Chart of Accounts'!$A$2:$A$57,0)),"")="Liability",-1,1)*(SUMIFS(Transactions!$C$2:$C$2001,Transactions!$F$2:$F$2001,$A102,Transactions!$A$2:$A$2001,"&gt;="&amp;DATE(1900,1,1),Transactions!$A$2:$A$2001,"&lt;="&amp;$B102,Transactions!$G$2:$G$2001,"&lt;&gt;Exclude")-SUMIFS(Transactions!$C$2:$C$2001,Transactions!$H$2:$H$2001,$A102,Transactions!$A$2:$A$2001,"&gt;="&amp;DATE(1900,1,1),Transactions!$A$2:$A$2001,"&lt;="&amp;$B102,Transactions!$G$2:$G$2001,"&lt;&gt;Exclude")+SUMIFS('Journal Entries'!$D$2:$D$1001,'Journal Entries'!$C$2:$C$1001,$A102,'Journal Entries'!$B$2:$B$1001,"&gt;="&amp;DATE(1900,1,1),'Journal Entries'!$B$2:$B$1001,"&lt;="&amp;$B102)-SUMIFS('Journal Entries'!$E$2:$E$1001,'Journal Entries'!$C$2:$C$1001,$A102,'Journal Entries'!$B$2:$B$1001,"&gt;="&amp;DATE(1900,1,1),'Journal Entries'!$B$2:$B$1001,"&lt;="&amp;$B102)),2))</f>
        <v/>
      </c>
      <c r="E102" s="41" t="str">
        <f aca="false">IF(OR($C102="",$D102=""),"",ROUND($C102-$D102,2))</f>
        <v/>
      </c>
      <c r="F102" s="22" t="str">
        <f aca="false">IF(OR($A102="",$E102=""),"",IF($E102=0,"✓ Reconciled","✗ Off by "&amp;TEXT($E102,"#,##0.00")))</f>
        <v/>
      </c>
      <c r="G102" s="22"/>
      <c r="H102" s="22"/>
    </row>
    <row r="103" customFormat="false" ht="15" hidden="false" customHeight="false" outlineLevel="0" collapsed="false">
      <c r="A103" s="22"/>
      <c r="B103" s="42"/>
      <c r="C103" s="41"/>
      <c r="D103" s="41" t="str">
        <f aca="false">IF(OR($A103="",$B103=""),"",ROUND(IF(IFERROR(INDEX('Chart of Accounts'!$C$2:$C$57,MATCH($A103,'Chart of Accounts'!$A$2:$A$57,0)),"")="Liability",-1,1)*(SUMIFS(Transactions!$C$2:$C$2001,Transactions!$F$2:$F$2001,$A103,Transactions!$A$2:$A$2001,"&gt;="&amp;DATE(1900,1,1),Transactions!$A$2:$A$2001,"&lt;="&amp;$B103,Transactions!$G$2:$G$2001,"&lt;&gt;Exclude")-SUMIFS(Transactions!$C$2:$C$2001,Transactions!$H$2:$H$2001,$A103,Transactions!$A$2:$A$2001,"&gt;="&amp;DATE(1900,1,1),Transactions!$A$2:$A$2001,"&lt;="&amp;$B103,Transactions!$G$2:$G$2001,"&lt;&gt;Exclude")+SUMIFS('Journal Entries'!$D$2:$D$1001,'Journal Entries'!$C$2:$C$1001,$A103,'Journal Entries'!$B$2:$B$1001,"&gt;="&amp;DATE(1900,1,1),'Journal Entries'!$B$2:$B$1001,"&lt;="&amp;$B103)-SUMIFS('Journal Entries'!$E$2:$E$1001,'Journal Entries'!$C$2:$C$1001,$A103,'Journal Entries'!$B$2:$B$1001,"&gt;="&amp;DATE(1900,1,1),'Journal Entries'!$B$2:$B$1001,"&lt;="&amp;$B103)),2))</f>
        <v/>
      </c>
      <c r="E103" s="41" t="str">
        <f aca="false">IF(OR($C103="",$D103=""),"",ROUND($C103-$D103,2))</f>
        <v/>
      </c>
      <c r="F103" s="22" t="str">
        <f aca="false">IF(OR($A103="",$E103=""),"",IF($E103=0,"✓ Reconciled","✗ Off by "&amp;TEXT($E103,"#,##0.00")))</f>
        <v/>
      </c>
      <c r="G103" s="22"/>
      <c r="H103" s="22"/>
    </row>
    <row r="104" customFormat="false" ht="15" hidden="false" customHeight="false" outlineLevel="0" collapsed="false">
      <c r="A104" s="22"/>
      <c r="B104" s="42"/>
      <c r="C104" s="41"/>
      <c r="D104" s="41" t="str">
        <f aca="false">IF(OR($A104="",$B104=""),"",ROUND(IF(IFERROR(INDEX('Chart of Accounts'!$C$2:$C$57,MATCH($A104,'Chart of Accounts'!$A$2:$A$57,0)),"")="Liability",-1,1)*(SUMIFS(Transactions!$C$2:$C$2001,Transactions!$F$2:$F$2001,$A104,Transactions!$A$2:$A$2001,"&gt;="&amp;DATE(1900,1,1),Transactions!$A$2:$A$2001,"&lt;="&amp;$B104,Transactions!$G$2:$G$2001,"&lt;&gt;Exclude")-SUMIFS(Transactions!$C$2:$C$2001,Transactions!$H$2:$H$2001,$A104,Transactions!$A$2:$A$2001,"&gt;="&amp;DATE(1900,1,1),Transactions!$A$2:$A$2001,"&lt;="&amp;$B104,Transactions!$G$2:$G$2001,"&lt;&gt;Exclude")+SUMIFS('Journal Entries'!$D$2:$D$1001,'Journal Entries'!$C$2:$C$1001,$A104,'Journal Entries'!$B$2:$B$1001,"&gt;="&amp;DATE(1900,1,1),'Journal Entries'!$B$2:$B$1001,"&lt;="&amp;$B104)-SUMIFS('Journal Entries'!$E$2:$E$1001,'Journal Entries'!$C$2:$C$1001,$A104,'Journal Entries'!$B$2:$B$1001,"&gt;="&amp;DATE(1900,1,1),'Journal Entries'!$B$2:$B$1001,"&lt;="&amp;$B104)),2))</f>
        <v/>
      </c>
      <c r="E104" s="41" t="str">
        <f aca="false">IF(OR($C104="",$D104=""),"",ROUND($C104-$D104,2))</f>
        <v/>
      </c>
      <c r="F104" s="22" t="str">
        <f aca="false">IF(OR($A104="",$E104=""),"",IF($E104=0,"✓ Reconciled","✗ Off by "&amp;TEXT($E104,"#,##0.00")))</f>
        <v/>
      </c>
      <c r="G104" s="22"/>
      <c r="H104" s="22"/>
    </row>
    <row r="105" customFormat="false" ht="15" hidden="false" customHeight="false" outlineLevel="0" collapsed="false">
      <c r="A105" s="22"/>
      <c r="B105" s="42"/>
      <c r="C105" s="41"/>
      <c r="D105" s="41" t="str">
        <f aca="false">IF(OR($A105="",$B105=""),"",ROUND(IF(IFERROR(INDEX('Chart of Accounts'!$C$2:$C$57,MATCH($A105,'Chart of Accounts'!$A$2:$A$57,0)),"")="Liability",-1,1)*(SUMIFS(Transactions!$C$2:$C$2001,Transactions!$F$2:$F$2001,$A105,Transactions!$A$2:$A$2001,"&gt;="&amp;DATE(1900,1,1),Transactions!$A$2:$A$2001,"&lt;="&amp;$B105,Transactions!$G$2:$G$2001,"&lt;&gt;Exclude")-SUMIFS(Transactions!$C$2:$C$2001,Transactions!$H$2:$H$2001,$A105,Transactions!$A$2:$A$2001,"&gt;="&amp;DATE(1900,1,1),Transactions!$A$2:$A$2001,"&lt;="&amp;$B105,Transactions!$G$2:$G$2001,"&lt;&gt;Exclude")+SUMIFS('Journal Entries'!$D$2:$D$1001,'Journal Entries'!$C$2:$C$1001,$A105,'Journal Entries'!$B$2:$B$1001,"&gt;="&amp;DATE(1900,1,1),'Journal Entries'!$B$2:$B$1001,"&lt;="&amp;$B105)-SUMIFS('Journal Entries'!$E$2:$E$1001,'Journal Entries'!$C$2:$C$1001,$A105,'Journal Entries'!$B$2:$B$1001,"&gt;="&amp;DATE(1900,1,1),'Journal Entries'!$B$2:$B$1001,"&lt;="&amp;$B105)),2))</f>
        <v/>
      </c>
      <c r="E105" s="41" t="str">
        <f aca="false">IF(OR($C105="",$D105=""),"",ROUND($C105-$D105,2))</f>
        <v/>
      </c>
      <c r="F105" s="22" t="str">
        <f aca="false">IF(OR($A105="",$E105=""),"",IF($E105=0,"✓ Reconciled","✗ Off by "&amp;TEXT($E105,"#,##0.00")))</f>
        <v/>
      </c>
      <c r="G105" s="22"/>
      <c r="H105" s="22"/>
    </row>
    <row r="106" customFormat="false" ht="15" hidden="false" customHeight="false" outlineLevel="0" collapsed="false">
      <c r="A106" s="22"/>
      <c r="B106" s="42"/>
      <c r="C106" s="41"/>
      <c r="D106" s="41" t="str">
        <f aca="false">IF(OR($A106="",$B106=""),"",ROUND(IF(IFERROR(INDEX('Chart of Accounts'!$C$2:$C$57,MATCH($A106,'Chart of Accounts'!$A$2:$A$57,0)),"")="Liability",-1,1)*(SUMIFS(Transactions!$C$2:$C$2001,Transactions!$F$2:$F$2001,$A106,Transactions!$A$2:$A$2001,"&gt;="&amp;DATE(1900,1,1),Transactions!$A$2:$A$2001,"&lt;="&amp;$B106,Transactions!$G$2:$G$2001,"&lt;&gt;Exclude")-SUMIFS(Transactions!$C$2:$C$2001,Transactions!$H$2:$H$2001,$A106,Transactions!$A$2:$A$2001,"&gt;="&amp;DATE(1900,1,1),Transactions!$A$2:$A$2001,"&lt;="&amp;$B106,Transactions!$G$2:$G$2001,"&lt;&gt;Exclude")+SUMIFS('Journal Entries'!$D$2:$D$1001,'Journal Entries'!$C$2:$C$1001,$A106,'Journal Entries'!$B$2:$B$1001,"&gt;="&amp;DATE(1900,1,1),'Journal Entries'!$B$2:$B$1001,"&lt;="&amp;$B106)-SUMIFS('Journal Entries'!$E$2:$E$1001,'Journal Entries'!$C$2:$C$1001,$A106,'Journal Entries'!$B$2:$B$1001,"&gt;="&amp;DATE(1900,1,1),'Journal Entries'!$B$2:$B$1001,"&lt;="&amp;$B106)),2))</f>
        <v/>
      </c>
      <c r="E106" s="41" t="str">
        <f aca="false">IF(OR($C106="",$D106=""),"",ROUND($C106-$D106,2))</f>
        <v/>
      </c>
      <c r="F106" s="22" t="str">
        <f aca="false">IF(OR($A106="",$E106=""),"",IF($E106=0,"✓ Reconciled","✗ Off by "&amp;TEXT($E106,"#,##0.00")))</f>
        <v/>
      </c>
      <c r="G106" s="22"/>
      <c r="H106" s="22"/>
    </row>
    <row r="107" customFormat="false" ht="15" hidden="false" customHeight="false" outlineLevel="0" collapsed="false">
      <c r="A107" s="22"/>
      <c r="B107" s="42"/>
      <c r="C107" s="41"/>
      <c r="D107" s="41" t="str">
        <f aca="false">IF(OR($A107="",$B107=""),"",ROUND(IF(IFERROR(INDEX('Chart of Accounts'!$C$2:$C$57,MATCH($A107,'Chart of Accounts'!$A$2:$A$57,0)),"")="Liability",-1,1)*(SUMIFS(Transactions!$C$2:$C$2001,Transactions!$F$2:$F$2001,$A107,Transactions!$A$2:$A$2001,"&gt;="&amp;DATE(1900,1,1),Transactions!$A$2:$A$2001,"&lt;="&amp;$B107,Transactions!$G$2:$G$2001,"&lt;&gt;Exclude")-SUMIFS(Transactions!$C$2:$C$2001,Transactions!$H$2:$H$2001,$A107,Transactions!$A$2:$A$2001,"&gt;="&amp;DATE(1900,1,1),Transactions!$A$2:$A$2001,"&lt;="&amp;$B107,Transactions!$G$2:$G$2001,"&lt;&gt;Exclude")+SUMIFS('Journal Entries'!$D$2:$D$1001,'Journal Entries'!$C$2:$C$1001,$A107,'Journal Entries'!$B$2:$B$1001,"&gt;="&amp;DATE(1900,1,1),'Journal Entries'!$B$2:$B$1001,"&lt;="&amp;$B107)-SUMIFS('Journal Entries'!$E$2:$E$1001,'Journal Entries'!$C$2:$C$1001,$A107,'Journal Entries'!$B$2:$B$1001,"&gt;="&amp;DATE(1900,1,1),'Journal Entries'!$B$2:$B$1001,"&lt;="&amp;$B107)),2))</f>
        <v/>
      </c>
      <c r="E107" s="41" t="str">
        <f aca="false">IF(OR($C107="",$D107=""),"",ROUND($C107-$D107,2))</f>
        <v/>
      </c>
      <c r="F107" s="22" t="str">
        <f aca="false">IF(OR($A107="",$E107=""),"",IF($E107=0,"✓ Reconciled","✗ Off by "&amp;TEXT($E107,"#,##0.00")))</f>
        <v/>
      </c>
      <c r="G107" s="22"/>
      <c r="H107" s="22"/>
    </row>
    <row r="108" customFormat="false" ht="15" hidden="false" customHeight="false" outlineLevel="0" collapsed="false">
      <c r="A108" s="22"/>
      <c r="B108" s="42"/>
      <c r="C108" s="41"/>
      <c r="D108" s="41" t="str">
        <f aca="false">IF(OR($A108="",$B108=""),"",ROUND(IF(IFERROR(INDEX('Chart of Accounts'!$C$2:$C$57,MATCH($A108,'Chart of Accounts'!$A$2:$A$57,0)),"")="Liability",-1,1)*(SUMIFS(Transactions!$C$2:$C$2001,Transactions!$F$2:$F$2001,$A108,Transactions!$A$2:$A$2001,"&gt;="&amp;DATE(1900,1,1),Transactions!$A$2:$A$2001,"&lt;="&amp;$B108,Transactions!$G$2:$G$2001,"&lt;&gt;Exclude")-SUMIFS(Transactions!$C$2:$C$2001,Transactions!$H$2:$H$2001,$A108,Transactions!$A$2:$A$2001,"&gt;="&amp;DATE(1900,1,1),Transactions!$A$2:$A$2001,"&lt;="&amp;$B108,Transactions!$G$2:$G$2001,"&lt;&gt;Exclude")+SUMIFS('Journal Entries'!$D$2:$D$1001,'Journal Entries'!$C$2:$C$1001,$A108,'Journal Entries'!$B$2:$B$1001,"&gt;="&amp;DATE(1900,1,1),'Journal Entries'!$B$2:$B$1001,"&lt;="&amp;$B108)-SUMIFS('Journal Entries'!$E$2:$E$1001,'Journal Entries'!$C$2:$C$1001,$A108,'Journal Entries'!$B$2:$B$1001,"&gt;="&amp;DATE(1900,1,1),'Journal Entries'!$B$2:$B$1001,"&lt;="&amp;$B108)),2))</f>
        <v/>
      </c>
      <c r="E108" s="41" t="str">
        <f aca="false">IF(OR($C108="",$D108=""),"",ROUND($C108-$D108,2))</f>
        <v/>
      </c>
      <c r="F108" s="22" t="str">
        <f aca="false">IF(OR($A108="",$E108=""),"",IF($E108=0,"✓ Reconciled","✗ Off by "&amp;TEXT($E108,"#,##0.00")))</f>
        <v/>
      </c>
      <c r="G108" s="22"/>
      <c r="H108" s="22"/>
    </row>
    <row r="109" customFormat="false" ht="15" hidden="false" customHeight="false" outlineLevel="0" collapsed="false">
      <c r="A109" s="22"/>
      <c r="B109" s="42"/>
      <c r="C109" s="41"/>
      <c r="D109" s="41" t="str">
        <f aca="false">IF(OR($A109="",$B109=""),"",ROUND(IF(IFERROR(INDEX('Chart of Accounts'!$C$2:$C$57,MATCH($A109,'Chart of Accounts'!$A$2:$A$57,0)),"")="Liability",-1,1)*(SUMIFS(Transactions!$C$2:$C$2001,Transactions!$F$2:$F$2001,$A109,Transactions!$A$2:$A$2001,"&gt;="&amp;DATE(1900,1,1),Transactions!$A$2:$A$2001,"&lt;="&amp;$B109,Transactions!$G$2:$G$2001,"&lt;&gt;Exclude")-SUMIFS(Transactions!$C$2:$C$2001,Transactions!$H$2:$H$2001,$A109,Transactions!$A$2:$A$2001,"&gt;="&amp;DATE(1900,1,1),Transactions!$A$2:$A$2001,"&lt;="&amp;$B109,Transactions!$G$2:$G$2001,"&lt;&gt;Exclude")+SUMIFS('Journal Entries'!$D$2:$D$1001,'Journal Entries'!$C$2:$C$1001,$A109,'Journal Entries'!$B$2:$B$1001,"&gt;="&amp;DATE(1900,1,1),'Journal Entries'!$B$2:$B$1001,"&lt;="&amp;$B109)-SUMIFS('Journal Entries'!$E$2:$E$1001,'Journal Entries'!$C$2:$C$1001,$A109,'Journal Entries'!$B$2:$B$1001,"&gt;="&amp;DATE(1900,1,1),'Journal Entries'!$B$2:$B$1001,"&lt;="&amp;$B109)),2))</f>
        <v/>
      </c>
      <c r="E109" s="41" t="str">
        <f aca="false">IF(OR($C109="",$D109=""),"",ROUND($C109-$D109,2))</f>
        <v/>
      </c>
      <c r="F109" s="22" t="str">
        <f aca="false">IF(OR($A109="",$E109=""),"",IF($E109=0,"✓ Reconciled","✗ Off by "&amp;TEXT($E109,"#,##0.00")))</f>
        <v/>
      </c>
      <c r="G109" s="22"/>
      <c r="H109" s="22"/>
    </row>
    <row r="110" customFormat="false" ht="15" hidden="false" customHeight="false" outlineLevel="0" collapsed="false">
      <c r="A110" s="22"/>
      <c r="B110" s="42"/>
      <c r="C110" s="41"/>
      <c r="D110" s="41" t="str">
        <f aca="false">IF(OR($A110="",$B110=""),"",ROUND(IF(IFERROR(INDEX('Chart of Accounts'!$C$2:$C$57,MATCH($A110,'Chart of Accounts'!$A$2:$A$57,0)),"")="Liability",-1,1)*(SUMIFS(Transactions!$C$2:$C$2001,Transactions!$F$2:$F$2001,$A110,Transactions!$A$2:$A$2001,"&gt;="&amp;DATE(1900,1,1),Transactions!$A$2:$A$2001,"&lt;="&amp;$B110,Transactions!$G$2:$G$2001,"&lt;&gt;Exclude")-SUMIFS(Transactions!$C$2:$C$2001,Transactions!$H$2:$H$2001,$A110,Transactions!$A$2:$A$2001,"&gt;="&amp;DATE(1900,1,1),Transactions!$A$2:$A$2001,"&lt;="&amp;$B110,Transactions!$G$2:$G$2001,"&lt;&gt;Exclude")+SUMIFS('Journal Entries'!$D$2:$D$1001,'Journal Entries'!$C$2:$C$1001,$A110,'Journal Entries'!$B$2:$B$1001,"&gt;="&amp;DATE(1900,1,1),'Journal Entries'!$B$2:$B$1001,"&lt;="&amp;$B110)-SUMIFS('Journal Entries'!$E$2:$E$1001,'Journal Entries'!$C$2:$C$1001,$A110,'Journal Entries'!$B$2:$B$1001,"&gt;="&amp;DATE(1900,1,1),'Journal Entries'!$B$2:$B$1001,"&lt;="&amp;$B110)),2))</f>
        <v/>
      </c>
      <c r="E110" s="41" t="str">
        <f aca="false">IF(OR($C110="",$D110=""),"",ROUND($C110-$D110,2))</f>
        <v/>
      </c>
      <c r="F110" s="22" t="str">
        <f aca="false">IF(OR($A110="",$E110=""),"",IF($E110=0,"✓ Reconciled","✗ Off by "&amp;TEXT($E110,"#,##0.00")))</f>
        <v/>
      </c>
      <c r="G110" s="22"/>
      <c r="H110" s="22"/>
    </row>
    <row r="111" customFormat="false" ht="15" hidden="false" customHeight="false" outlineLevel="0" collapsed="false">
      <c r="A111" s="22"/>
      <c r="B111" s="42"/>
      <c r="C111" s="41"/>
      <c r="D111" s="41" t="str">
        <f aca="false">IF(OR($A111="",$B111=""),"",ROUND(IF(IFERROR(INDEX('Chart of Accounts'!$C$2:$C$57,MATCH($A111,'Chart of Accounts'!$A$2:$A$57,0)),"")="Liability",-1,1)*(SUMIFS(Transactions!$C$2:$C$2001,Transactions!$F$2:$F$2001,$A111,Transactions!$A$2:$A$2001,"&gt;="&amp;DATE(1900,1,1),Transactions!$A$2:$A$2001,"&lt;="&amp;$B111,Transactions!$G$2:$G$2001,"&lt;&gt;Exclude")-SUMIFS(Transactions!$C$2:$C$2001,Transactions!$H$2:$H$2001,$A111,Transactions!$A$2:$A$2001,"&gt;="&amp;DATE(1900,1,1),Transactions!$A$2:$A$2001,"&lt;="&amp;$B111,Transactions!$G$2:$G$2001,"&lt;&gt;Exclude")+SUMIFS('Journal Entries'!$D$2:$D$1001,'Journal Entries'!$C$2:$C$1001,$A111,'Journal Entries'!$B$2:$B$1001,"&gt;="&amp;DATE(1900,1,1),'Journal Entries'!$B$2:$B$1001,"&lt;="&amp;$B111)-SUMIFS('Journal Entries'!$E$2:$E$1001,'Journal Entries'!$C$2:$C$1001,$A111,'Journal Entries'!$B$2:$B$1001,"&gt;="&amp;DATE(1900,1,1),'Journal Entries'!$B$2:$B$1001,"&lt;="&amp;$B111)),2))</f>
        <v/>
      </c>
      <c r="E111" s="41" t="str">
        <f aca="false">IF(OR($C111="",$D111=""),"",ROUND($C111-$D111,2))</f>
        <v/>
      </c>
      <c r="F111" s="22" t="str">
        <f aca="false">IF(OR($A111="",$E111=""),"",IF($E111=0,"✓ Reconciled","✗ Off by "&amp;TEXT($E111,"#,##0.00")))</f>
        <v/>
      </c>
      <c r="G111" s="22"/>
      <c r="H111" s="22"/>
    </row>
    <row r="112" customFormat="false" ht="15" hidden="false" customHeight="false" outlineLevel="0" collapsed="false">
      <c r="A112" s="22"/>
      <c r="B112" s="42"/>
      <c r="C112" s="41"/>
      <c r="D112" s="41" t="str">
        <f aca="false">IF(OR($A112="",$B112=""),"",ROUND(IF(IFERROR(INDEX('Chart of Accounts'!$C$2:$C$57,MATCH($A112,'Chart of Accounts'!$A$2:$A$57,0)),"")="Liability",-1,1)*(SUMIFS(Transactions!$C$2:$C$2001,Transactions!$F$2:$F$2001,$A112,Transactions!$A$2:$A$2001,"&gt;="&amp;DATE(1900,1,1),Transactions!$A$2:$A$2001,"&lt;="&amp;$B112,Transactions!$G$2:$G$2001,"&lt;&gt;Exclude")-SUMIFS(Transactions!$C$2:$C$2001,Transactions!$H$2:$H$2001,$A112,Transactions!$A$2:$A$2001,"&gt;="&amp;DATE(1900,1,1),Transactions!$A$2:$A$2001,"&lt;="&amp;$B112,Transactions!$G$2:$G$2001,"&lt;&gt;Exclude")+SUMIFS('Journal Entries'!$D$2:$D$1001,'Journal Entries'!$C$2:$C$1001,$A112,'Journal Entries'!$B$2:$B$1001,"&gt;="&amp;DATE(1900,1,1),'Journal Entries'!$B$2:$B$1001,"&lt;="&amp;$B112)-SUMIFS('Journal Entries'!$E$2:$E$1001,'Journal Entries'!$C$2:$C$1001,$A112,'Journal Entries'!$B$2:$B$1001,"&gt;="&amp;DATE(1900,1,1),'Journal Entries'!$B$2:$B$1001,"&lt;="&amp;$B112)),2))</f>
        <v/>
      </c>
      <c r="E112" s="41" t="str">
        <f aca="false">IF(OR($C112="",$D112=""),"",ROUND($C112-$D112,2))</f>
        <v/>
      </c>
      <c r="F112" s="22" t="str">
        <f aca="false">IF(OR($A112="",$E112=""),"",IF($E112=0,"✓ Reconciled","✗ Off by "&amp;TEXT($E112,"#,##0.00")))</f>
        <v/>
      </c>
      <c r="G112" s="22"/>
      <c r="H112" s="22"/>
    </row>
    <row r="113" customFormat="false" ht="15" hidden="false" customHeight="false" outlineLevel="0" collapsed="false">
      <c r="A113" s="22"/>
      <c r="B113" s="42"/>
      <c r="C113" s="41"/>
      <c r="D113" s="41" t="str">
        <f aca="false">IF(OR($A113="",$B113=""),"",ROUND(IF(IFERROR(INDEX('Chart of Accounts'!$C$2:$C$57,MATCH($A113,'Chart of Accounts'!$A$2:$A$57,0)),"")="Liability",-1,1)*(SUMIFS(Transactions!$C$2:$C$2001,Transactions!$F$2:$F$2001,$A113,Transactions!$A$2:$A$2001,"&gt;="&amp;DATE(1900,1,1),Transactions!$A$2:$A$2001,"&lt;="&amp;$B113,Transactions!$G$2:$G$2001,"&lt;&gt;Exclude")-SUMIFS(Transactions!$C$2:$C$2001,Transactions!$H$2:$H$2001,$A113,Transactions!$A$2:$A$2001,"&gt;="&amp;DATE(1900,1,1),Transactions!$A$2:$A$2001,"&lt;="&amp;$B113,Transactions!$G$2:$G$2001,"&lt;&gt;Exclude")+SUMIFS('Journal Entries'!$D$2:$D$1001,'Journal Entries'!$C$2:$C$1001,$A113,'Journal Entries'!$B$2:$B$1001,"&gt;="&amp;DATE(1900,1,1),'Journal Entries'!$B$2:$B$1001,"&lt;="&amp;$B113)-SUMIFS('Journal Entries'!$E$2:$E$1001,'Journal Entries'!$C$2:$C$1001,$A113,'Journal Entries'!$B$2:$B$1001,"&gt;="&amp;DATE(1900,1,1),'Journal Entries'!$B$2:$B$1001,"&lt;="&amp;$B113)),2))</f>
        <v/>
      </c>
      <c r="E113" s="41" t="str">
        <f aca="false">IF(OR($C113="",$D113=""),"",ROUND($C113-$D113,2))</f>
        <v/>
      </c>
      <c r="F113" s="22" t="str">
        <f aca="false">IF(OR($A113="",$E113=""),"",IF($E113=0,"✓ Reconciled","✗ Off by "&amp;TEXT($E113,"#,##0.00")))</f>
        <v/>
      </c>
      <c r="G113" s="22"/>
      <c r="H113" s="22"/>
    </row>
    <row r="114" customFormat="false" ht="15" hidden="false" customHeight="false" outlineLevel="0" collapsed="false">
      <c r="A114" s="22"/>
      <c r="B114" s="42"/>
      <c r="C114" s="41"/>
      <c r="D114" s="41" t="str">
        <f aca="false">IF(OR($A114="",$B114=""),"",ROUND(IF(IFERROR(INDEX('Chart of Accounts'!$C$2:$C$57,MATCH($A114,'Chart of Accounts'!$A$2:$A$57,0)),"")="Liability",-1,1)*(SUMIFS(Transactions!$C$2:$C$2001,Transactions!$F$2:$F$2001,$A114,Transactions!$A$2:$A$2001,"&gt;="&amp;DATE(1900,1,1),Transactions!$A$2:$A$2001,"&lt;="&amp;$B114,Transactions!$G$2:$G$2001,"&lt;&gt;Exclude")-SUMIFS(Transactions!$C$2:$C$2001,Transactions!$H$2:$H$2001,$A114,Transactions!$A$2:$A$2001,"&gt;="&amp;DATE(1900,1,1),Transactions!$A$2:$A$2001,"&lt;="&amp;$B114,Transactions!$G$2:$G$2001,"&lt;&gt;Exclude")+SUMIFS('Journal Entries'!$D$2:$D$1001,'Journal Entries'!$C$2:$C$1001,$A114,'Journal Entries'!$B$2:$B$1001,"&gt;="&amp;DATE(1900,1,1),'Journal Entries'!$B$2:$B$1001,"&lt;="&amp;$B114)-SUMIFS('Journal Entries'!$E$2:$E$1001,'Journal Entries'!$C$2:$C$1001,$A114,'Journal Entries'!$B$2:$B$1001,"&gt;="&amp;DATE(1900,1,1),'Journal Entries'!$B$2:$B$1001,"&lt;="&amp;$B114)),2))</f>
        <v/>
      </c>
      <c r="E114" s="41" t="str">
        <f aca="false">IF(OR($C114="",$D114=""),"",ROUND($C114-$D114,2))</f>
        <v/>
      </c>
      <c r="F114" s="22" t="str">
        <f aca="false">IF(OR($A114="",$E114=""),"",IF($E114=0,"✓ Reconciled","✗ Off by "&amp;TEXT($E114,"#,##0.00")))</f>
        <v/>
      </c>
      <c r="G114" s="22"/>
      <c r="H114" s="22"/>
    </row>
    <row r="115" customFormat="false" ht="15" hidden="false" customHeight="false" outlineLevel="0" collapsed="false">
      <c r="A115" s="22"/>
      <c r="B115" s="42"/>
      <c r="C115" s="41"/>
      <c r="D115" s="41" t="str">
        <f aca="false">IF(OR($A115="",$B115=""),"",ROUND(IF(IFERROR(INDEX('Chart of Accounts'!$C$2:$C$57,MATCH($A115,'Chart of Accounts'!$A$2:$A$57,0)),"")="Liability",-1,1)*(SUMIFS(Transactions!$C$2:$C$2001,Transactions!$F$2:$F$2001,$A115,Transactions!$A$2:$A$2001,"&gt;="&amp;DATE(1900,1,1),Transactions!$A$2:$A$2001,"&lt;="&amp;$B115,Transactions!$G$2:$G$2001,"&lt;&gt;Exclude")-SUMIFS(Transactions!$C$2:$C$2001,Transactions!$H$2:$H$2001,$A115,Transactions!$A$2:$A$2001,"&gt;="&amp;DATE(1900,1,1),Transactions!$A$2:$A$2001,"&lt;="&amp;$B115,Transactions!$G$2:$G$2001,"&lt;&gt;Exclude")+SUMIFS('Journal Entries'!$D$2:$D$1001,'Journal Entries'!$C$2:$C$1001,$A115,'Journal Entries'!$B$2:$B$1001,"&gt;="&amp;DATE(1900,1,1),'Journal Entries'!$B$2:$B$1001,"&lt;="&amp;$B115)-SUMIFS('Journal Entries'!$E$2:$E$1001,'Journal Entries'!$C$2:$C$1001,$A115,'Journal Entries'!$B$2:$B$1001,"&gt;="&amp;DATE(1900,1,1),'Journal Entries'!$B$2:$B$1001,"&lt;="&amp;$B115)),2))</f>
        <v/>
      </c>
      <c r="E115" s="41" t="str">
        <f aca="false">IF(OR($C115="",$D115=""),"",ROUND($C115-$D115,2))</f>
        <v/>
      </c>
      <c r="F115" s="22" t="str">
        <f aca="false">IF(OR($A115="",$E115=""),"",IF($E115=0,"✓ Reconciled","✗ Off by "&amp;TEXT($E115,"#,##0.00")))</f>
        <v/>
      </c>
      <c r="G115" s="22"/>
      <c r="H115" s="22"/>
    </row>
    <row r="116" customFormat="false" ht="15" hidden="false" customHeight="false" outlineLevel="0" collapsed="false">
      <c r="A116" s="22"/>
      <c r="B116" s="42"/>
      <c r="C116" s="41"/>
      <c r="D116" s="41" t="str">
        <f aca="false">IF(OR($A116="",$B116=""),"",ROUND(IF(IFERROR(INDEX('Chart of Accounts'!$C$2:$C$57,MATCH($A116,'Chart of Accounts'!$A$2:$A$57,0)),"")="Liability",-1,1)*(SUMIFS(Transactions!$C$2:$C$2001,Transactions!$F$2:$F$2001,$A116,Transactions!$A$2:$A$2001,"&gt;="&amp;DATE(1900,1,1),Transactions!$A$2:$A$2001,"&lt;="&amp;$B116,Transactions!$G$2:$G$2001,"&lt;&gt;Exclude")-SUMIFS(Transactions!$C$2:$C$2001,Transactions!$H$2:$H$2001,$A116,Transactions!$A$2:$A$2001,"&gt;="&amp;DATE(1900,1,1),Transactions!$A$2:$A$2001,"&lt;="&amp;$B116,Transactions!$G$2:$G$2001,"&lt;&gt;Exclude")+SUMIFS('Journal Entries'!$D$2:$D$1001,'Journal Entries'!$C$2:$C$1001,$A116,'Journal Entries'!$B$2:$B$1001,"&gt;="&amp;DATE(1900,1,1),'Journal Entries'!$B$2:$B$1001,"&lt;="&amp;$B116)-SUMIFS('Journal Entries'!$E$2:$E$1001,'Journal Entries'!$C$2:$C$1001,$A116,'Journal Entries'!$B$2:$B$1001,"&gt;="&amp;DATE(1900,1,1),'Journal Entries'!$B$2:$B$1001,"&lt;="&amp;$B116)),2))</f>
        <v/>
      </c>
      <c r="E116" s="41" t="str">
        <f aca="false">IF(OR($C116="",$D116=""),"",ROUND($C116-$D116,2))</f>
        <v/>
      </c>
      <c r="F116" s="22" t="str">
        <f aca="false">IF(OR($A116="",$E116=""),"",IF($E116=0,"✓ Reconciled","✗ Off by "&amp;TEXT($E116,"#,##0.00")))</f>
        <v/>
      </c>
      <c r="G116" s="22"/>
      <c r="H116" s="22"/>
    </row>
    <row r="117" customFormat="false" ht="15" hidden="false" customHeight="false" outlineLevel="0" collapsed="false">
      <c r="A117" s="22"/>
      <c r="B117" s="42"/>
      <c r="C117" s="41"/>
      <c r="D117" s="41" t="str">
        <f aca="false">IF(OR($A117="",$B117=""),"",ROUND(IF(IFERROR(INDEX('Chart of Accounts'!$C$2:$C$57,MATCH($A117,'Chart of Accounts'!$A$2:$A$57,0)),"")="Liability",-1,1)*(SUMIFS(Transactions!$C$2:$C$2001,Transactions!$F$2:$F$2001,$A117,Transactions!$A$2:$A$2001,"&gt;="&amp;DATE(1900,1,1),Transactions!$A$2:$A$2001,"&lt;="&amp;$B117,Transactions!$G$2:$G$2001,"&lt;&gt;Exclude")-SUMIFS(Transactions!$C$2:$C$2001,Transactions!$H$2:$H$2001,$A117,Transactions!$A$2:$A$2001,"&gt;="&amp;DATE(1900,1,1),Transactions!$A$2:$A$2001,"&lt;="&amp;$B117,Transactions!$G$2:$G$2001,"&lt;&gt;Exclude")+SUMIFS('Journal Entries'!$D$2:$D$1001,'Journal Entries'!$C$2:$C$1001,$A117,'Journal Entries'!$B$2:$B$1001,"&gt;="&amp;DATE(1900,1,1),'Journal Entries'!$B$2:$B$1001,"&lt;="&amp;$B117)-SUMIFS('Journal Entries'!$E$2:$E$1001,'Journal Entries'!$C$2:$C$1001,$A117,'Journal Entries'!$B$2:$B$1001,"&gt;="&amp;DATE(1900,1,1),'Journal Entries'!$B$2:$B$1001,"&lt;="&amp;$B117)),2))</f>
        <v/>
      </c>
      <c r="E117" s="41" t="str">
        <f aca="false">IF(OR($C117="",$D117=""),"",ROUND($C117-$D117,2))</f>
        <v/>
      </c>
      <c r="F117" s="22" t="str">
        <f aca="false">IF(OR($A117="",$E117=""),"",IF($E117=0,"✓ Reconciled","✗ Off by "&amp;TEXT($E117,"#,##0.00")))</f>
        <v/>
      </c>
      <c r="G117" s="22"/>
      <c r="H117" s="22"/>
    </row>
    <row r="118" customFormat="false" ht="15" hidden="false" customHeight="false" outlineLevel="0" collapsed="false">
      <c r="A118" s="22"/>
      <c r="B118" s="42"/>
      <c r="C118" s="41"/>
      <c r="D118" s="41" t="str">
        <f aca="false">IF(OR($A118="",$B118=""),"",ROUND(IF(IFERROR(INDEX('Chart of Accounts'!$C$2:$C$57,MATCH($A118,'Chart of Accounts'!$A$2:$A$57,0)),"")="Liability",-1,1)*(SUMIFS(Transactions!$C$2:$C$2001,Transactions!$F$2:$F$2001,$A118,Transactions!$A$2:$A$2001,"&gt;="&amp;DATE(1900,1,1),Transactions!$A$2:$A$2001,"&lt;="&amp;$B118,Transactions!$G$2:$G$2001,"&lt;&gt;Exclude")-SUMIFS(Transactions!$C$2:$C$2001,Transactions!$H$2:$H$2001,$A118,Transactions!$A$2:$A$2001,"&gt;="&amp;DATE(1900,1,1),Transactions!$A$2:$A$2001,"&lt;="&amp;$B118,Transactions!$G$2:$G$2001,"&lt;&gt;Exclude")+SUMIFS('Journal Entries'!$D$2:$D$1001,'Journal Entries'!$C$2:$C$1001,$A118,'Journal Entries'!$B$2:$B$1001,"&gt;="&amp;DATE(1900,1,1),'Journal Entries'!$B$2:$B$1001,"&lt;="&amp;$B118)-SUMIFS('Journal Entries'!$E$2:$E$1001,'Journal Entries'!$C$2:$C$1001,$A118,'Journal Entries'!$B$2:$B$1001,"&gt;="&amp;DATE(1900,1,1),'Journal Entries'!$B$2:$B$1001,"&lt;="&amp;$B118)),2))</f>
        <v/>
      </c>
      <c r="E118" s="41" t="str">
        <f aca="false">IF(OR($C118="",$D118=""),"",ROUND($C118-$D118,2))</f>
        <v/>
      </c>
      <c r="F118" s="22" t="str">
        <f aca="false">IF(OR($A118="",$E118=""),"",IF($E118=0,"✓ Reconciled","✗ Off by "&amp;TEXT($E118,"#,##0.00")))</f>
        <v/>
      </c>
      <c r="G118" s="22"/>
      <c r="H118" s="22"/>
    </row>
    <row r="119" customFormat="false" ht="15" hidden="false" customHeight="false" outlineLevel="0" collapsed="false">
      <c r="A119" s="22"/>
      <c r="B119" s="42"/>
      <c r="C119" s="41"/>
      <c r="D119" s="41" t="str">
        <f aca="false">IF(OR($A119="",$B119=""),"",ROUND(IF(IFERROR(INDEX('Chart of Accounts'!$C$2:$C$57,MATCH($A119,'Chart of Accounts'!$A$2:$A$57,0)),"")="Liability",-1,1)*(SUMIFS(Transactions!$C$2:$C$2001,Transactions!$F$2:$F$2001,$A119,Transactions!$A$2:$A$2001,"&gt;="&amp;DATE(1900,1,1),Transactions!$A$2:$A$2001,"&lt;="&amp;$B119,Transactions!$G$2:$G$2001,"&lt;&gt;Exclude")-SUMIFS(Transactions!$C$2:$C$2001,Transactions!$H$2:$H$2001,$A119,Transactions!$A$2:$A$2001,"&gt;="&amp;DATE(1900,1,1),Transactions!$A$2:$A$2001,"&lt;="&amp;$B119,Transactions!$G$2:$G$2001,"&lt;&gt;Exclude")+SUMIFS('Journal Entries'!$D$2:$D$1001,'Journal Entries'!$C$2:$C$1001,$A119,'Journal Entries'!$B$2:$B$1001,"&gt;="&amp;DATE(1900,1,1),'Journal Entries'!$B$2:$B$1001,"&lt;="&amp;$B119)-SUMIFS('Journal Entries'!$E$2:$E$1001,'Journal Entries'!$C$2:$C$1001,$A119,'Journal Entries'!$B$2:$B$1001,"&gt;="&amp;DATE(1900,1,1),'Journal Entries'!$B$2:$B$1001,"&lt;="&amp;$B119)),2))</f>
        <v/>
      </c>
      <c r="E119" s="41" t="str">
        <f aca="false">IF(OR($C119="",$D119=""),"",ROUND($C119-$D119,2))</f>
        <v/>
      </c>
      <c r="F119" s="22" t="str">
        <f aca="false">IF(OR($A119="",$E119=""),"",IF($E119=0,"✓ Reconciled","✗ Off by "&amp;TEXT($E119,"#,##0.00")))</f>
        <v/>
      </c>
      <c r="G119" s="22"/>
      <c r="H119" s="22"/>
    </row>
    <row r="120" customFormat="false" ht="15" hidden="false" customHeight="false" outlineLevel="0" collapsed="false">
      <c r="A120" s="22"/>
      <c r="B120" s="42"/>
      <c r="C120" s="41"/>
      <c r="D120" s="41" t="str">
        <f aca="false">IF(OR($A120="",$B120=""),"",ROUND(IF(IFERROR(INDEX('Chart of Accounts'!$C$2:$C$57,MATCH($A120,'Chart of Accounts'!$A$2:$A$57,0)),"")="Liability",-1,1)*(SUMIFS(Transactions!$C$2:$C$2001,Transactions!$F$2:$F$2001,$A120,Transactions!$A$2:$A$2001,"&gt;="&amp;DATE(1900,1,1),Transactions!$A$2:$A$2001,"&lt;="&amp;$B120,Transactions!$G$2:$G$2001,"&lt;&gt;Exclude")-SUMIFS(Transactions!$C$2:$C$2001,Transactions!$H$2:$H$2001,$A120,Transactions!$A$2:$A$2001,"&gt;="&amp;DATE(1900,1,1),Transactions!$A$2:$A$2001,"&lt;="&amp;$B120,Transactions!$G$2:$G$2001,"&lt;&gt;Exclude")+SUMIFS('Journal Entries'!$D$2:$D$1001,'Journal Entries'!$C$2:$C$1001,$A120,'Journal Entries'!$B$2:$B$1001,"&gt;="&amp;DATE(1900,1,1),'Journal Entries'!$B$2:$B$1001,"&lt;="&amp;$B120)-SUMIFS('Journal Entries'!$E$2:$E$1001,'Journal Entries'!$C$2:$C$1001,$A120,'Journal Entries'!$B$2:$B$1001,"&gt;="&amp;DATE(1900,1,1),'Journal Entries'!$B$2:$B$1001,"&lt;="&amp;$B120)),2))</f>
        <v/>
      </c>
      <c r="E120" s="41" t="str">
        <f aca="false">IF(OR($C120="",$D120=""),"",ROUND($C120-$D120,2))</f>
        <v/>
      </c>
      <c r="F120" s="22" t="str">
        <f aca="false">IF(OR($A120="",$E120=""),"",IF($E120=0,"✓ Reconciled","✗ Off by "&amp;TEXT($E120,"#,##0.00")))</f>
        <v/>
      </c>
      <c r="G120" s="22"/>
      <c r="H120" s="22"/>
    </row>
    <row r="121" customFormat="false" ht="15" hidden="false" customHeight="false" outlineLevel="0" collapsed="false">
      <c r="A121" s="22"/>
      <c r="B121" s="42"/>
      <c r="C121" s="41"/>
      <c r="D121" s="41" t="str">
        <f aca="false">IF(OR($A121="",$B121=""),"",ROUND(IF(IFERROR(INDEX('Chart of Accounts'!$C$2:$C$57,MATCH($A121,'Chart of Accounts'!$A$2:$A$57,0)),"")="Liability",-1,1)*(SUMIFS(Transactions!$C$2:$C$2001,Transactions!$F$2:$F$2001,$A121,Transactions!$A$2:$A$2001,"&gt;="&amp;DATE(1900,1,1),Transactions!$A$2:$A$2001,"&lt;="&amp;$B121,Transactions!$G$2:$G$2001,"&lt;&gt;Exclude")-SUMIFS(Transactions!$C$2:$C$2001,Transactions!$H$2:$H$2001,$A121,Transactions!$A$2:$A$2001,"&gt;="&amp;DATE(1900,1,1),Transactions!$A$2:$A$2001,"&lt;="&amp;$B121,Transactions!$G$2:$G$2001,"&lt;&gt;Exclude")+SUMIFS('Journal Entries'!$D$2:$D$1001,'Journal Entries'!$C$2:$C$1001,$A121,'Journal Entries'!$B$2:$B$1001,"&gt;="&amp;DATE(1900,1,1),'Journal Entries'!$B$2:$B$1001,"&lt;="&amp;$B121)-SUMIFS('Journal Entries'!$E$2:$E$1001,'Journal Entries'!$C$2:$C$1001,$A121,'Journal Entries'!$B$2:$B$1001,"&gt;="&amp;DATE(1900,1,1),'Journal Entries'!$B$2:$B$1001,"&lt;="&amp;$B121)),2))</f>
        <v/>
      </c>
      <c r="E121" s="41" t="str">
        <f aca="false">IF(OR($C121="",$D121=""),"",ROUND($C121-$D121,2))</f>
        <v/>
      </c>
      <c r="F121" s="22" t="str">
        <f aca="false">IF(OR($A121="",$E121=""),"",IF($E121=0,"✓ Reconciled","✗ Off by "&amp;TEXT($E121,"#,##0.00")))</f>
        <v/>
      </c>
      <c r="G121" s="22"/>
      <c r="H121" s="22"/>
    </row>
    <row r="122" customFormat="false" ht="15" hidden="false" customHeight="false" outlineLevel="0" collapsed="false">
      <c r="A122" s="22"/>
      <c r="B122" s="42"/>
      <c r="C122" s="41"/>
      <c r="D122" s="41" t="str">
        <f aca="false">IF(OR($A122="",$B122=""),"",ROUND(IF(IFERROR(INDEX('Chart of Accounts'!$C$2:$C$57,MATCH($A122,'Chart of Accounts'!$A$2:$A$57,0)),"")="Liability",-1,1)*(SUMIFS(Transactions!$C$2:$C$2001,Transactions!$F$2:$F$2001,$A122,Transactions!$A$2:$A$2001,"&gt;="&amp;DATE(1900,1,1),Transactions!$A$2:$A$2001,"&lt;="&amp;$B122,Transactions!$G$2:$G$2001,"&lt;&gt;Exclude")-SUMIFS(Transactions!$C$2:$C$2001,Transactions!$H$2:$H$2001,$A122,Transactions!$A$2:$A$2001,"&gt;="&amp;DATE(1900,1,1),Transactions!$A$2:$A$2001,"&lt;="&amp;$B122,Transactions!$G$2:$G$2001,"&lt;&gt;Exclude")+SUMIFS('Journal Entries'!$D$2:$D$1001,'Journal Entries'!$C$2:$C$1001,$A122,'Journal Entries'!$B$2:$B$1001,"&gt;="&amp;DATE(1900,1,1),'Journal Entries'!$B$2:$B$1001,"&lt;="&amp;$B122)-SUMIFS('Journal Entries'!$E$2:$E$1001,'Journal Entries'!$C$2:$C$1001,$A122,'Journal Entries'!$B$2:$B$1001,"&gt;="&amp;DATE(1900,1,1),'Journal Entries'!$B$2:$B$1001,"&lt;="&amp;$B122)),2))</f>
        <v/>
      </c>
      <c r="E122" s="41" t="str">
        <f aca="false">IF(OR($C122="",$D122=""),"",ROUND($C122-$D122,2))</f>
        <v/>
      </c>
      <c r="F122" s="22" t="str">
        <f aca="false">IF(OR($A122="",$E122=""),"",IF($E122=0,"✓ Reconciled","✗ Off by "&amp;TEXT($E122,"#,##0.00")))</f>
        <v/>
      </c>
      <c r="G122" s="22"/>
      <c r="H122" s="22"/>
    </row>
    <row r="123" customFormat="false" ht="15" hidden="false" customHeight="false" outlineLevel="0" collapsed="false">
      <c r="A123" s="22"/>
      <c r="B123" s="42"/>
      <c r="C123" s="41"/>
      <c r="D123" s="41" t="str">
        <f aca="false">IF(OR($A123="",$B123=""),"",ROUND(IF(IFERROR(INDEX('Chart of Accounts'!$C$2:$C$57,MATCH($A123,'Chart of Accounts'!$A$2:$A$57,0)),"")="Liability",-1,1)*(SUMIFS(Transactions!$C$2:$C$2001,Transactions!$F$2:$F$2001,$A123,Transactions!$A$2:$A$2001,"&gt;="&amp;DATE(1900,1,1),Transactions!$A$2:$A$2001,"&lt;="&amp;$B123,Transactions!$G$2:$G$2001,"&lt;&gt;Exclude")-SUMIFS(Transactions!$C$2:$C$2001,Transactions!$H$2:$H$2001,$A123,Transactions!$A$2:$A$2001,"&gt;="&amp;DATE(1900,1,1),Transactions!$A$2:$A$2001,"&lt;="&amp;$B123,Transactions!$G$2:$G$2001,"&lt;&gt;Exclude")+SUMIFS('Journal Entries'!$D$2:$D$1001,'Journal Entries'!$C$2:$C$1001,$A123,'Journal Entries'!$B$2:$B$1001,"&gt;="&amp;DATE(1900,1,1),'Journal Entries'!$B$2:$B$1001,"&lt;="&amp;$B123)-SUMIFS('Journal Entries'!$E$2:$E$1001,'Journal Entries'!$C$2:$C$1001,$A123,'Journal Entries'!$B$2:$B$1001,"&gt;="&amp;DATE(1900,1,1),'Journal Entries'!$B$2:$B$1001,"&lt;="&amp;$B123)),2))</f>
        <v/>
      </c>
      <c r="E123" s="41" t="str">
        <f aca="false">IF(OR($C123="",$D123=""),"",ROUND($C123-$D123,2))</f>
        <v/>
      </c>
      <c r="F123" s="22" t="str">
        <f aca="false">IF(OR($A123="",$E123=""),"",IF($E123=0,"✓ Reconciled","✗ Off by "&amp;TEXT($E123,"#,##0.00")))</f>
        <v/>
      </c>
      <c r="G123" s="22"/>
      <c r="H123" s="22"/>
    </row>
    <row r="124" customFormat="false" ht="15" hidden="false" customHeight="false" outlineLevel="0" collapsed="false">
      <c r="A124" s="22"/>
      <c r="B124" s="42"/>
      <c r="C124" s="41"/>
      <c r="D124" s="41" t="str">
        <f aca="false">IF(OR($A124="",$B124=""),"",ROUND(IF(IFERROR(INDEX('Chart of Accounts'!$C$2:$C$57,MATCH($A124,'Chart of Accounts'!$A$2:$A$57,0)),"")="Liability",-1,1)*(SUMIFS(Transactions!$C$2:$C$2001,Transactions!$F$2:$F$2001,$A124,Transactions!$A$2:$A$2001,"&gt;="&amp;DATE(1900,1,1),Transactions!$A$2:$A$2001,"&lt;="&amp;$B124,Transactions!$G$2:$G$2001,"&lt;&gt;Exclude")-SUMIFS(Transactions!$C$2:$C$2001,Transactions!$H$2:$H$2001,$A124,Transactions!$A$2:$A$2001,"&gt;="&amp;DATE(1900,1,1),Transactions!$A$2:$A$2001,"&lt;="&amp;$B124,Transactions!$G$2:$G$2001,"&lt;&gt;Exclude")+SUMIFS('Journal Entries'!$D$2:$D$1001,'Journal Entries'!$C$2:$C$1001,$A124,'Journal Entries'!$B$2:$B$1001,"&gt;="&amp;DATE(1900,1,1),'Journal Entries'!$B$2:$B$1001,"&lt;="&amp;$B124)-SUMIFS('Journal Entries'!$E$2:$E$1001,'Journal Entries'!$C$2:$C$1001,$A124,'Journal Entries'!$B$2:$B$1001,"&gt;="&amp;DATE(1900,1,1),'Journal Entries'!$B$2:$B$1001,"&lt;="&amp;$B124)),2))</f>
        <v/>
      </c>
      <c r="E124" s="41" t="str">
        <f aca="false">IF(OR($C124="",$D124=""),"",ROUND($C124-$D124,2))</f>
        <v/>
      </c>
      <c r="F124" s="22" t="str">
        <f aca="false">IF(OR($A124="",$E124=""),"",IF($E124=0,"✓ Reconciled","✗ Off by "&amp;TEXT($E124,"#,##0.00")))</f>
        <v/>
      </c>
      <c r="G124" s="22"/>
      <c r="H124" s="22"/>
    </row>
    <row r="125" customFormat="false" ht="15" hidden="false" customHeight="false" outlineLevel="0" collapsed="false">
      <c r="A125" s="22"/>
      <c r="B125" s="42"/>
      <c r="C125" s="41"/>
      <c r="D125" s="41" t="str">
        <f aca="false">IF(OR($A125="",$B125=""),"",ROUND(IF(IFERROR(INDEX('Chart of Accounts'!$C$2:$C$57,MATCH($A125,'Chart of Accounts'!$A$2:$A$57,0)),"")="Liability",-1,1)*(SUMIFS(Transactions!$C$2:$C$2001,Transactions!$F$2:$F$2001,$A125,Transactions!$A$2:$A$2001,"&gt;="&amp;DATE(1900,1,1),Transactions!$A$2:$A$2001,"&lt;="&amp;$B125,Transactions!$G$2:$G$2001,"&lt;&gt;Exclude")-SUMIFS(Transactions!$C$2:$C$2001,Transactions!$H$2:$H$2001,$A125,Transactions!$A$2:$A$2001,"&gt;="&amp;DATE(1900,1,1),Transactions!$A$2:$A$2001,"&lt;="&amp;$B125,Transactions!$G$2:$G$2001,"&lt;&gt;Exclude")+SUMIFS('Journal Entries'!$D$2:$D$1001,'Journal Entries'!$C$2:$C$1001,$A125,'Journal Entries'!$B$2:$B$1001,"&gt;="&amp;DATE(1900,1,1),'Journal Entries'!$B$2:$B$1001,"&lt;="&amp;$B125)-SUMIFS('Journal Entries'!$E$2:$E$1001,'Journal Entries'!$C$2:$C$1001,$A125,'Journal Entries'!$B$2:$B$1001,"&gt;="&amp;DATE(1900,1,1),'Journal Entries'!$B$2:$B$1001,"&lt;="&amp;$B125)),2))</f>
        <v/>
      </c>
      <c r="E125" s="41" t="str">
        <f aca="false">IF(OR($C125="",$D125=""),"",ROUND($C125-$D125,2))</f>
        <v/>
      </c>
      <c r="F125" s="22" t="str">
        <f aca="false">IF(OR($A125="",$E125=""),"",IF($E125=0,"✓ Reconciled","✗ Off by "&amp;TEXT($E125,"#,##0.00")))</f>
        <v/>
      </c>
      <c r="G125" s="22"/>
      <c r="H125" s="22"/>
    </row>
    <row r="126" customFormat="false" ht="15" hidden="false" customHeight="false" outlineLevel="0" collapsed="false">
      <c r="A126" s="22"/>
      <c r="B126" s="42"/>
      <c r="C126" s="41"/>
      <c r="D126" s="41" t="str">
        <f aca="false">IF(OR($A126="",$B126=""),"",ROUND(IF(IFERROR(INDEX('Chart of Accounts'!$C$2:$C$57,MATCH($A126,'Chart of Accounts'!$A$2:$A$57,0)),"")="Liability",-1,1)*(SUMIFS(Transactions!$C$2:$C$2001,Transactions!$F$2:$F$2001,$A126,Transactions!$A$2:$A$2001,"&gt;="&amp;DATE(1900,1,1),Transactions!$A$2:$A$2001,"&lt;="&amp;$B126,Transactions!$G$2:$G$2001,"&lt;&gt;Exclude")-SUMIFS(Transactions!$C$2:$C$2001,Transactions!$H$2:$H$2001,$A126,Transactions!$A$2:$A$2001,"&gt;="&amp;DATE(1900,1,1),Transactions!$A$2:$A$2001,"&lt;="&amp;$B126,Transactions!$G$2:$G$2001,"&lt;&gt;Exclude")+SUMIFS('Journal Entries'!$D$2:$D$1001,'Journal Entries'!$C$2:$C$1001,$A126,'Journal Entries'!$B$2:$B$1001,"&gt;="&amp;DATE(1900,1,1),'Journal Entries'!$B$2:$B$1001,"&lt;="&amp;$B126)-SUMIFS('Journal Entries'!$E$2:$E$1001,'Journal Entries'!$C$2:$C$1001,$A126,'Journal Entries'!$B$2:$B$1001,"&gt;="&amp;DATE(1900,1,1),'Journal Entries'!$B$2:$B$1001,"&lt;="&amp;$B126)),2))</f>
        <v/>
      </c>
      <c r="E126" s="41" t="str">
        <f aca="false">IF(OR($C126="",$D126=""),"",ROUND($C126-$D126,2))</f>
        <v/>
      </c>
      <c r="F126" s="22" t="str">
        <f aca="false">IF(OR($A126="",$E126=""),"",IF($E126=0,"✓ Reconciled","✗ Off by "&amp;TEXT($E126,"#,##0.00")))</f>
        <v/>
      </c>
      <c r="G126" s="22"/>
      <c r="H126" s="22"/>
    </row>
    <row r="127" customFormat="false" ht="15" hidden="false" customHeight="false" outlineLevel="0" collapsed="false">
      <c r="A127" s="22"/>
      <c r="B127" s="42"/>
      <c r="C127" s="41"/>
      <c r="D127" s="41" t="str">
        <f aca="false">IF(OR($A127="",$B127=""),"",ROUND(IF(IFERROR(INDEX('Chart of Accounts'!$C$2:$C$57,MATCH($A127,'Chart of Accounts'!$A$2:$A$57,0)),"")="Liability",-1,1)*(SUMIFS(Transactions!$C$2:$C$2001,Transactions!$F$2:$F$2001,$A127,Transactions!$A$2:$A$2001,"&gt;="&amp;DATE(1900,1,1),Transactions!$A$2:$A$2001,"&lt;="&amp;$B127,Transactions!$G$2:$G$2001,"&lt;&gt;Exclude")-SUMIFS(Transactions!$C$2:$C$2001,Transactions!$H$2:$H$2001,$A127,Transactions!$A$2:$A$2001,"&gt;="&amp;DATE(1900,1,1),Transactions!$A$2:$A$2001,"&lt;="&amp;$B127,Transactions!$G$2:$G$2001,"&lt;&gt;Exclude")+SUMIFS('Journal Entries'!$D$2:$D$1001,'Journal Entries'!$C$2:$C$1001,$A127,'Journal Entries'!$B$2:$B$1001,"&gt;="&amp;DATE(1900,1,1),'Journal Entries'!$B$2:$B$1001,"&lt;="&amp;$B127)-SUMIFS('Journal Entries'!$E$2:$E$1001,'Journal Entries'!$C$2:$C$1001,$A127,'Journal Entries'!$B$2:$B$1001,"&gt;="&amp;DATE(1900,1,1),'Journal Entries'!$B$2:$B$1001,"&lt;="&amp;$B127)),2))</f>
        <v/>
      </c>
      <c r="E127" s="41" t="str">
        <f aca="false">IF(OR($C127="",$D127=""),"",ROUND($C127-$D127,2))</f>
        <v/>
      </c>
      <c r="F127" s="22" t="str">
        <f aca="false">IF(OR($A127="",$E127=""),"",IF($E127=0,"✓ Reconciled","✗ Off by "&amp;TEXT($E127,"#,##0.00")))</f>
        <v/>
      </c>
      <c r="G127" s="22"/>
      <c r="H127" s="22"/>
    </row>
    <row r="128" customFormat="false" ht="15" hidden="false" customHeight="false" outlineLevel="0" collapsed="false">
      <c r="A128" s="22"/>
      <c r="B128" s="42"/>
      <c r="C128" s="41"/>
      <c r="D128" s="41" t="str">
        <f aca="false">IF(OR($A128="",$B128=""),"",ROUND(IF(IFERROR(INDEX('Chart of Accounts'!$C$2:$C$57,MATCH($A128,'Chart of Accounts'!$A$2:$A$57,0)),"")="Liability",-1,1)*(SUMIFS(Transactions!$C$2:$C$2001,Transactions!$F$2:$F$2001,$A128,Transactions!$A$2:$A$2001,"&gt;="&amp;DATE(1900,1,1),Transactions!$A$2:$A$2001,"&lt;="&amp;$B128,Transactions!$G$2:$G$2001,"&lt;&gt;Exclude")-SUMIFS(Transactions!$C$2:$C$2001,Transactions!$H$2:$H$2001,$A128,Transactions!$A$2:$A$2001,"&gt;="&amp;DATE(1900,1,1),Transactions!$A$2:$A$2001,"&lt;="&amp;$B128,Transactions!$G$2:$G$2001,"&lt;&gt;Exclude")+SUMIFS('Journal Entries'!$D$2:$D$1001,'Journal Entries'!$C$2:$C$1001,$A128,'Journal Entries'!$B$2:$B$1001,"&gt;="&amp;DATE(1900,1,1),'Journal Entries'!$B$2:$B$1001,"&lt;="&amp;$B128)-SUMIFS('Journal Entries'!$E$2:$E$1001,'Journal Entries'!$C$2:$C$1001,$A128,'Journal Entries'!$B$2:$B$1001,"&gt;="&amp;DATE(1900,1,1),'Journal Entries'!$B$2:$B$1001,"&lt;="&amp;$B128)),2))</f>
        <v/>
      </c>
      <c r="E128" s="41" t="str">
        <f aca="false">IF(OR($C128="",$D128=""),"",ROUND($C128-$D128,2))</f>
        <v/>
      </c>
      <c r="F128" s="22" t="str">
        <f aca="false">IF(OR($A128="",$E128=""),"",IF($E128=0,"✓ Reconciled","✗ Off by "&amp;TEXT($E128,"#,##0.00")))</f>
        <v/>
      </c>
      <c r="G128" s="22"/>
      <c r="H128" s="22"/>
    </row>
    <row r="129" customFormat="false" ht="15" hidden="false" customHeight="false" outlineLevel="0" collapsed="false">
      <c r="A129" s="22"/>
      <c r="B129" s="42"/>
      <c r="C129" s="41"/>
      <c r="D129" s="41" t="str">
        <f aca="false">IF(OR($A129="",$B129=""),"",ROUND(IF(IFERROR(INDEX('Chart of Accounts'!$C$2:$C$57,MATCH($A129,'Chart of Accounts'!$A$2:$A$57,0)),"")="Liability",-1,1)*(SUMIFS(Transactions!$C$2:$C$2001,Transactions!$F$2:$F$2001,$A129,Transactions!$A$2:$A$2001,"&gt;="&amp;DATE(1900,1,1),Transactions!$A$2:$A$2001,"&lt;="&amp;$B129,Transactions!$G$2:$G$2001,"&lt;&gt;Exclude")-SUMIFS(Transactions!$C$2:$C$2001,Transactions!$H$2:$H$2001,$A129,Transactions!$A$2:$A$2001,"&gt;="&amp;DATE(1900,1,1),Transactions!$A$2:$A$2001,"&lt;="&amp;$B129,Transactions!$G$2:$G$2001,"&lt;&gt;Exclude")+SUMIFS('Journal Entries'!$D$2:$D$1001,'Journal Entries'!$C$2:$C$1001,$A129,'Journal Entries'!$B$2:$B$1001,"&gt;="&amp;DATE(1900,1,1),'Journal Entries'!$B$2:$B$1001,"&lt;="&amp;$B129)-SUMIFS('Journal Entries'!$E$2:$E$1001,'Journal Entries'!$C$2:$C$1001,$A129,'Journal Entries'!$B$2:$B$1001,"&gt;="&amp;DATE(1900,1,1),'Journal Entries'!$B$2:$B$1001,"&lt;="&amp;$B129)),2))</f>
        <v/>
      </c>
      <c r="E129" s="41" t="str">
        <f aca="false">IF(OR($C129="",$D129=""),"",ROUND($C129-$D129,2))</f>
        <v/>
      </c>
      <c r="F129" s="22" t="str">
        <f aca="false">IF(OR($A129="",$E129=""),"",IF($E129=0,"✓ Reconciled","✗ Off by "&amp;TEXT($E129,"#,##0.00")))</f>
        <v/>
      </c>
      <c r="G129" s="22"/>
      <c r="H129" s="22"/>
    </row>
    <row r="130" customFormat="false" ht="15" hidden="false" customHeight="false" outlineLevel="0" collapsed="false">
      <c r="A130" s="22"/>
      <c r="B130" s="42"/>
      <c r="C130" s="41"/>
      <c r="D130" s="41" t="str">
        <f aca="false">IF(OR($A130="",$B130=""),"",ROUND(IF(IFERROR(INDEX('Chart of Accounts'!$C$2:$C$57,MATCH($A130,'Chart of Accounts'!$A$2:$A$57,0)),"")="Liability",-1,1)*(SUMIFS(Transactions!$C$2:$C$2001,Transactions!$F$2:$F$2001,$A130,Transactions!$A$2:$A$2001,"&gt;="&amp;DATE(1900,1,1),Transactions!$A$2:$A$2001,"&lt;="&amp;$B130,Transactions!$G$2:$G$2001,"&lt;&gt;Exclude")-SUMIFS(Transactions!$C$2:$C$2001,Transactions!$H$2:$H$2001,$A130,Transactions!$A$2:$A$2001,"&gt;="&amp;DATE(1900,1,1),Transactions!$A$2:$A$2001,"&lt;="&amp;$B130,Transactions!$G$2:$G$2001,"&lt;&gt;Exclude")+SUMIFS('Journal Entries'!$D$2:$D$1001,'Journal Entries'!$C$2:$C$1001,$A130,'Journal Entries'!$B$2:$B$1001,"&gt;="&amp;DATE(1900,1,1),'Journal Entries'!$B$2:$B$1001,"&lt;="&amp;$B130)-SUMIFS('Journal Entries'!$E$2:$E$1001,'Journal Entries'!$C$2:$C$1001,$A130,'Journal Entries'!$B$2:$B$1001,"&gt;="&amp;DATE(1900,1,1),'Journal Entries'!$B$2:$B$1001,"&lt;="&amp;$B130)),2))</f>
        <v/>
      </c>
      <c r="E130" s="41" t="str">
        <f aca="false">IF(OR($C130="",$D130=""),"",ROUND($C130-$D130,2))</f>
        <v/>
      </c>
      <c r="F130" s="22" t="str">
        <f aca="false">IF(OR($A130="",$E130=""),"",IF($E130=0,"✓ Reconciled","✗ Off by "&amp;TEXT($E130,"#,##0.00")))</f>
        <v/>
      </c>
      <c r="G130" s="22"/>
      <c r="H130" s="22"/>
    </row>
    <row r="131" customFormat="false" ht="15" hidden="false" customHeight="false" outlineLevel="0" collapsed="false">
      <c r="A131" s="22"/>
      <c r="B131" s="42"/>
      <c r="C131" s="41"/>
      <c r="D131" s="41" t="str">
        <f aca="false">IF(OR($A131="",$B131=""),"",ROUND(IF(IFERROR(INDEX('Chart of Accounts'!$C$2:$C$57,MATCH($A131,'Chart of Accounts'!$A$2:$A$57,0)),"")="Liability",-1,1)*(SUMIFS(Transactions!$C$2:$C$2001,Transactions!$F$2:$F$2001,$A131,Transactions!$A$2:$A$2001,"&gt;="&amp;DATE(1900,1,1),Transactions!$A$2:$A$2001,"&lt;="&amp;$B131,Transactions!$G$2:$G$2001,"&lt;&gt;Exclude")-SUMIFS(Transactions!$C$2:$C$2001,Transactions!$H$2:$H$2001,$A131,Transactions!$A$2:$A$2001,"&gt;="&amp;DATE(1900,1,1),Transactions!$A$2:$A$2001,"&lt;="&amp;$B131,Transactions!$G$2:$G$2001,"&lt;&gt;Exclude")+SUMIFS('Journal Entries'!$D$2:$D$1001,'Journal Entries'!$C$2:$C$1001,$A131,'Journal Entries'!$B$2:$B$1001,"&gt;="&amp;DATE(1900,1,1),'Journal Entries'!$B$2:$B$1001,"&lt;="&amp;$B131)-SUMIFS('Journal Entries'!$E$2:$E$1001,'Journal Entries'!$C$2:$C$1001,$A131,'Journal Entries'!$B$2:$B$1001,"&gt;="&amp;DATE(1900,1,1),'Journal Entries'!$B$2:$B$1001,"&lt;="&amp;$B131)),2))</f>
        <v/>
      </c>
      <c r="E131" s="41" t="str">
        <f aca="false">IF(OR($C131="",$D131=""),"",ROUND($C131-$D131,2))</f>
        <v/>
      </c>
      <c r="F131" s="22" t="str">
        <f aca="false">IF(OR($A131="",$E131=""),"",IF($E131=0,"✓ Reconciled","✗ Off by "&amp;TEXT($E131,"#,##0.00")))</f>
        <v/>
      </c>
      <c r="G131" s="22"/>
      <c r="H131" s="22"/>
    </row>
    <row r="132" customFormat="false" ht="15" hidden="false" customHeight="false" outlineLevel="0" collapsed="false">
      <c r="A132" s="22"/>
      <c r="B132" s="42"/>
      <c r="C132" s="41"/>
      <c r="D132" s="41" t="str">
        <f aca="false">IF(OR($A132="",$B132=""),"",ROUND(IF(IFERROR(INDEX('Chart of Accounts'!$C$2:$C$57,MATCH($A132,'Chart of Accounts'!$A$2:$A$57,0)),"")="Liability",-1,1)*(SUMIFS(Transactions!$C$2:$C$2001,Transactions!$F$2:$F$2001,$A132,Transactions!$A$2:$A$2001,"&gt;="&amp;DATE(1900,1,1),Transactions!$A$2:$A$2001,"&lt;="&amp;$B132,Transactions!$G$2:$G$2001,"&lt;&gt;Exclude")-SUMIFS(Transactions!$C$2:$C$2001,Transactions!$H$2:$H$2001,$A132,Transactions!$A$2:$A$2001,"&gt;="&amp;DATE(1900,1,1),Transactions!$A$2:$A$2001,"&lt;="&amp;$B132,Transactions!$G$2:$G$2001,"&lt;&gt;Exclude")+SUMIFS('Journal Entries'!$D$2:$D$1001,'Journal Entries'!$C$2:$C$1001,$A132,'Journal Entries'!$B$2:$B$1001,"&gt;="&amp;DATE(1900,1,1),'Journal Entries'!$B$2:$B$1001,"&lt;="&amp;$B132)-SUMIFS('Journal Entries'!$E$2:$E$1001,'Journal Entries'!$C$2:$C$1001,$A132,'Journal Entries'!$B$2:$B$1001,"&gt;="&amp;DATE(1900,1,1),'Journal Entries'!$B$2:$B$1001,"&lt;="&amp;$B132)),2))</f>
        <v/>
      </c>
      <c r="E132" s="41" t="str">
        <f aca="false">IF(OR($C132="",$D132=""),"",ROUND($C132-$D132,2))</f>
        <v/>
      </c>
      <c r="F132" s="22" t="str">
        <f aca="false">IF(OR($A132="",$E132=""),"",IF($E132=0,"✓ Reconciled","✗ Off by "&amp;TEXT($E132,"#,##0.00")))</f>
        <v/>
      </c>
      <c r="G132" s="22"/>
      <c r="H132" s="22"/>
    </row>
    <row r="133" customFormat="false" ht="15" hidden="false" customHeight="false" outlineLevel="0" collapsed="false">
      <c r="A133" s="22"/>
      <c r="B133" s="42"/>
      <c r="C133" s="41"/>
      <c r="D133" s="41" t="str">
        <f aca="false">IF(OR($A133="",$B133=""),"",ROUND(IF(IFERROR(INDEX('Chart of Accounts'!$C$2:$C$57,MATCH($A133,'Chart of Accounts'!$A$2:$A$57,0)),"")="Liability",-1,1)*(SUMIFS(Transactions!$C$2:$C$2001,Transactions!$F$2:$F$2001,$A133,Transactions!$A$2:$A$2001,"&gt;="&amp;DATE(1900,1,1),Transactions!$A$2:$A$2001,"&lt;="&amp;$B133,Transactions!$G$2:$G$2001,"&lt;&gt;Exclude")-SUMIFS(Transactions!$C$2:$C$2001,Transactions!$H$2:$H$2001,$A133,Transactions!$A$2:$A$2001,"&gt;="&amp;DATE(1900,1,1),Transactions!$A$2:$A$2001,"&lt;="&amp;$B133,Transactions!$G$2:$G$2001,"&lt;&gt;Exclude")+SUMIFS('Journal Entries'!$D$2:$D$1001,'Journal Entries'!$C$2:$C$1001,$A133,'Journal Entries'!$B$2:$B$1001,"&gt;="&amp;DATE(1900,1,1),'Journal Entries'!$B$2:$B$1001,"&lt;="&amp;$B133)-SUMIFS('Journal Entries'!$E$2:$E$1001,'Journal Entries'!$C$2:$C$1001,$A133,'Journal Entries'!$B$2:$B$1001,"&gt;="&amp;DATE(1900,1,1),'Journal Entries'!$B$2:$B$1001,"&lt;="&amp;$B133)),2))</f>
        <v/>
      </c>
      <c r="E133" s="41" t="str">
        <f aca="false">IF(OR($C133="",$D133=""),"",ROUND($C133-$D133,2))</f>
        <v/>
      </c>
      <c r="F133" s="22" t="str">
        <f aca="false">IF(OR($A133="",$E133=""),"",IF($E133=0,"✓ Reconciled","✗ Off by "&amp;TEXT($E133,"#,##0.00")))</f>
        <v/>
      </c>
      <c r="G133" s="22"/>
      <c r="H133" s="22"/>
    </row>
    <row r="134" customFormat="false" ht="15" hidden="false" customHeight="false" outlineLevel="0" collapsed="false">
      <c r="A134" s="22"/>
      <c r="B134" s="42"/>
      <c r="C134" s="41"/>
      <c r="D134" s="41" t="str">
        <f aca="false">IF(OR($A134="",$B134=""),"",ROUND(IF(IFERROR(INDEX('Chart of Accounts'!$C$2:$C$57,MATCH($A134,'Chart of Accounts'!$A$2:$A$57,0)),"")="Liability",-1,1)*(SUMIFS(Transactions!$C$2:$C$2001,Transactions!$F$2:$F$2001,$A134,Transactions!$A$2:$A$2001,"&gt;="&amp;DATE(1900,1,1),Transactions!$A$2:$A$2001,"&lt;="&amp;$B134,Transactions!$G$2:$G$2001,"&lt;&gt;Exclude")-SUMIFS(Transactions!$C$2:$C$2001,Transactions!$H$2:$H$2001,$A134,Transactions!$A$2:$A$2001,"&gt;="&amp;DATE(1900,1,1),Transactions!$A$2:$A$2001,"&lt;="&amp;$B134,Transactions!$G$2:$G$2001,"&lt;&gt;Exclude")+SUMIFS('Journal Entries'!$D$2:$D$1001,'Journal Entries'!$C$2:$C$1001,$A134,'Journal Entries'!$B$2:$B$1001,"&gt;="&amp;DATE(1900,1,1),'Journal Entries'!$B$2:$B$1001,"&lt;="&amp;$B134)-SUMIFS('Journal Entries'!$E$2:$E$1001,'Journal Entries'!$C$2:$C$1001,$A134,'Journal Entries'!$B$2:$B$1001,"&gt;="&amp;DATE(1900,1,1),'Journal Entries'!$B$2:$B$1001,"&lt;="&amp;$B134)),2))</f>
        <v/>
      </c>
      <c r="E134" s="41" t="str">
        <f aca="false">IF(OR($C134="",$D134=""),"",ROUND($C134-$D134,2))</f>
        <v/>
      </c>
      <c r="F134" s="22" t="str">
        <f aca="false">IF(OR($A134="",$E134=""),"",IF($E134=0,"✓ Reconciled","✗ Off by "&amp;TEXT($E134,"#,##0.00")))</f>
        <v/>
      </c>
      <c r="G134" s="22"/>
      <c r="H134" s="22"/>
    </row>
    <row r="135" customFormat="false" ht="15" hidden="false" customHeight="false" outlineLevel="0" collapsed="false">
      <c r="A135" s="22"/>
      <c r="B135" s="42"/>
      <c r="C135" s="41"/>
      <c r="D135" s="41" t="str">
        <f aca="false">IF(OR($A135="",$B135=""),"",ROUND(IF(IFERROR(INDEX('Chart of Accounts'!$C$2:$C$57,MATCH($A135,'Chart of Accounts'!$A$2:$A$57,0)),"")="Liability",-1,1)*(SUMIFS(Transactions!$C$2:$C$2001,Transactions!$F$2:$F$2001,$A135,Transactions!$A$2:$A$2001,"&gt;="&amp;DATE(1900,1,1),Transactions!$A$2:$A$2001,"&lt;="&amp;$B135,Transactions!$G$2:$G$2001,"&lt;&gt;Exclude")-SUMIFS(Transactions!$C$2:$C$2001,Transactions!$H$2:$H$2001,$A135,Transactions!$A$2:$A$2001,"&gt;="&amp;DATE(1900,1,1),Transactions!$A$2:$A$2001,"&lt;="&amp;$B135,Transactions!$G$2:$G$2001,"&lt;&gt;Exclude")+SUMIFS('Journal Entries'!$D$2:$D$1001,'Journal Entries'!$C$2:$C$1001,$A135,'Journal Entries'!$B$2:$B$1001,"&gt;="&amp;DATE(1900,1,1),'Journal Entries'!$B$2:$B$1001,"&lt;="&amp;$B135)-SUMIFS('Journal Entries'!$E$2:$E$1001,'Journal Entries'!$C$2:$C$1001,$A135,'Journal Entries'!$B$2:$B$1001,"&gt;="&amp;DATE(1900,1,1),'Journal Entries'!$B$2:$B$1001,"&lt;="&amp;$B135)),2))</f>
        <v/>
      </c>
      <c r="E135" s="41" t="str">
        <f aca="false">IF(OR($C135="",$D135=""),"",ROUND($C135-$D135,2))</f>
        <v/>
      </c>
      <c r="F135" s="22" t="str">
        <f aca="false">IF(OR($A135="",$E135=""),"",IF($E135=0,"✓ Reconciled","✗ Off by "&amp;TEXT($E135,"#,##0.00")))</f>
        <v/>
      </c>
      <c r="G135" s="22"/>
      <c r="H135" s="22"/>
    </row>
    <row r="136" customFormat="false" ht="15" hidden="false" customHeight="false" outlineLevel="0" collapsed="false">
      <c r="A136" s="22"/>
      <c r="B136" s="42"/>
      <c r="C136" s="41"/>
      <c r="D136" s="41" t="str">
        <f aca="false">IF(OR($A136="",$B136=""),"",ROUND(IF(IFERROR(INDEX('Chart of Accounts'!$C$2:$C$57,MATCH($A136,'Chart of Accounts'!$A$2:$A$57,0)),"")="Liability",-1,1)*(SUMIFS(Transactions!$C$2:$C$2001,Transactions!$F$2:$F$2001,$A136,Transactions!$A$2:$A$2001,"&gt;="&amp;DATE(1900,1,1),Transactions!$A$2:$A$2001,"&lt;="&amp;$B136,Transactions!$G$2:$G$2001,"&lt;&gt;Exclude")-SUMIFS(Transactions!$C$2:$C$2001,Transactions!$H$2:$H$2001,$A136,Transactions!$A$2:$A$2001,"&gt;="&amp;DATE(1900,1,1),Transactions!$A$2:$A$2001,"&lt;="&amp;$B136,Transactions!$G$2:$G$2001,"&lt;&gt;Exclude")+SUMIFS('Journal Entries'!$D$2:$D$1001,'Journal Entries'!$C$2:$C$1001,$A136,'Journal Entries'!$B$2:$B$1001,"&gt;="&amp;DATE(1900,1,1),'Journal Entries'!$B$2:$B$1001,"&lt;="&amp;$B136)-SUMIFS('Journal Entries'!$E$2:$E$1001,'Journal Entries'!$C$2:$C$1001,$A136,'Journal Entries'!$B$2:$B$1001,"&gt;="&amp;DATE(1900,1,1),'Journal Entries'!$B$2:$B$1001,"&lt;="&amp;$B136)),2))</f>
        <v/>
      </c>
      <c r="E136" s="41" t="str">
        <f aca="false">IF(OR($C136="",$D136=""),"",ROUND($C136-$D136,2))</f>
        <v/>
      </c>
      <c r="F136" s="22" t="str">
        <f aca="false">IF(OR($A136="",$E136=""),"",IF($E136=0,"✓ Reconciled","✗ Off by "&amp;TEXT($E136,"#,##0.00")))</f>
        <v/>
      </c>
      <c r="G136" s="22"/>
      <c r="H136" s="22"/>
    </row>
    <row r="137" customFormat="false" ht="15" hidden="false" customHeight="false" outlineLevel="0" collapsed="false">
      <c r="A137" s="22"/>
      <c r="B137" s="42"/>
      <c r="C137" s="41"/>
      <c r="D137" s="41" t="str">
        <f aca="false">IF(OR($A137="",$B137=""),"",ROUND(IF(IFERROR(INDEX('Chart of Accounts'!$C$2:$C$57,MATCH($A137,'Chart of Accounts'!$A$2:$A$57,0)),"")="Liability",-1,1)*(SUMIFS(Transactions!$C$2:$C$2001,Transactions!$F$2:$F$2001,$A137,Transactions!$A$2:$A$2001,"&gt;="&amp;DATE(1900,1,1),Transactions!$A$2:$A$2001,"&lt;="&amp;$B137,Transactions!$G$2:$G$2001,"&lt;&gt;Exclude")-SUMIFS(Transactions!$C$2:$C$2001,Transactions!$H$2:$H$2001,$A137,Transactions!$A$2:$A$2001,"&gt;="&amp;DATE(1900,1,1),Transactions!$A$2:$A$2001,"&lt;="&amp;$B137,Transactions!$G$2:$G$2001,"&lt;&gt;Exclude")+SUMIFS('Journal Entries'!$D$2:$D$1001,'Journal Entries'!$C$2:$C$1001,$A137,'Journal Entries'!$B$2:$B$1001,"&gt;="&amp;DATE(1900,1,1),'Journal Entries'!$B$2:$B$1001,"&lt;="&amp;$B137)-SUMIFS('Journal Entries'!$E$2:$E$1001,'Journal Entries'!$C$2:$C$1001,$A137,'Journal Entries'!$B$2:$B$1001,"&gt;="&amp;DATE(1900,1,1),'Journal Entries'!$B$2:$B$1001,"&lt;="&amp;$B137)),2))</f>
        <v/>
      </c>
      <c r="E137" s="41" t="str">
        <f aca="false">IF(OR($C137="",$D137=""),"",ROUND($C137-$D137,2))</f>
        <v/>
      </c>
      <c r="F137" s="22" t="str">
        <f aca="false">IF(OR($A137="",$E137=""),"",IF($E137=0,"✓ Reconciled","✗ Off by "&amp;TEXT($E137,"#,##0.00")))</f>
        <v/>
      </c>
      <c r="G137" s="22"/>
      <c r="H137" s="22"/>
    </row>
    <row r="138" customFormat="false" ht="15" hidden="false" customHeight="false" outlineLevel="0" collapsed="false">
      <c r="A138" s="22"/>
      <c r="B138" s="42"/>
      <c r="C138" s="41"/>
      <c r="D138" s="41" t="str">
        <f aca="false">IF(OR($A138="",$B138=""),"",ROUND(IF(IFERROR(INDEX('Chart of Accounts'!$C$2:$C$57,MATCH($A138,'Chart of Accounts'!$A$2:$A$57,0)),"")="Liability",-1,1)*(SUMIFS(Transactions!$C$2:$C$2001,Transactions!$F$2:$F$2001,$A138,Transactions!$A$2:$A$2001,"&gt;="&amp;DATE(1900,1,1),Transactions!$A$2:$A$2001,"&lt;="&amp;$B138,Transactions!$G$2:$G$2001,"&lt;&gt;Exclude")-SUMIFS(Transactions!$C$2:$C$2001,Transactions!$H$2:$H$2001,$A138,Transactions!$A$2:$A$2001,"&gt;="&amp;DATE(1900,1,1),Transactions!$A$2:$A$2001,"&lt;="&amp;$B138,Transactions!$G$2:$G$2001,"&lt;&gt;Exclude")+SUMIFS('Journal Entries'!$D$2:$D$1001,'Journal Entries'!$C$2:$C$1001,$A138,'Journal Entries'!$B$2:$B$1001,"&gt;="&amp;DATE(1900,1,1),'Journal Entries'!$B$2:$B$1001,"&lt;="&amp;$B138)-SUMIFS('Journal Entries'!$E$2:$E$1001,'Journal Entries'!$C$2:$C$1001,$A138,'Journal Entries'!$B$2:$B$1001,"&gt;="&amp;DATE(1900,1,1),'Journal Entries'!$B$2:$B$1001,"&lt;="&amp;$B138)),2))</f>
        <v/>
      </c>
      <c r="E138" s="41" t="str">
        <f aca="false">IF(OR($C138="",$D138=""),"",ROUND($C138-$D138,2))</f>
        <v/>
      </c>
      <c r="F138" s="22" t="str">
        <f aca="false">IF(OR($A138="",$E138=""),"",IF($E138=0,"✓ Reconciled","✗ Off by "&amp;TEXT($E138,"#,##0.00")))</f>
        <v/>
      </c>
      <c r="G138" s="22"/>
      <c r="H138" s="22"/>
    </row>
    <row r="139" customFormat="false" ht="15" hidden="false" customHeight="false" outlineLevel="0" collapsed="false">
      <c r="A139" s="22"/>
      <c r="B139" s="42"/>
      <c r="C139" s="41"/>
      <c r="D139" s="41" t="str">
        <f aca="false">IF(OR($A139="",$B139=""),"",ROUND(IF(IFERROR(INDEX('Chart of Accounts'!$C$2:$C$57,MATCH($A139,'Chart of Accounts'!$A$2:$A$57,0)),"")="Liability",-1,1)*(SUMIFS(Transactions!$C$2:$C$2001,Transactions!$F$2:$F$2001,$A139,Transactions!$A$2:$A$2001,"&gt;="&amp;DATE(1900,1,1),Transactions!$A$2:$A$2001,"&lt;="&amp;$B139,Transactions!$G$2:$G$2001,"&lt;&gt;Exclude")-SUMIFS(Transactions!$C$2:$C$2001,Transactions!$H$2:$H$2001,$A139,Transactions!$A$2:$A$2001,"&gt;="&amp;DATE(1900,1,1),Transactions!$A$2:$A$2001,"&lt;="&amp;$B139,Transactions!$G$2:$G$2001,"&lt;&gt;Exclude")+SUMIFS('Journal Entries'!$D$2:$D$1001,'Journal Entries'!$C$2:$C$1001,$A139,'Journal Entries'!$B$2:$B$1001,"&gt;="&amp;DATE(1900,1,1),'Journal Entries'!$B$2:$B$1001,"&lt;="&amp;$B139)-SUMIFS('Journal Entries'!$E$2:$E$1001,'Journal Entries'!$C$2:$C$1001,$A139,'Journal Entries'!$B$2:$B$1001,"&gt;="&amp;DATE(1900,1,1),'Journal Entries'!$B$2:$B$1001,"&lt;="&amp;$B139)),2))</f>
        <v/>
      </c>
      <c r="E139" s="41" t="str">
        <f aca="false">IF(OR($C139="",$D139=""),"",ROUND($C139-$D139,2))</f>
        <v/>
      </c>
      <c r="F139" s="22" t="str">
        <f aca="false">IF(OR($A139="",$E139=""),"",IF($E139=0,"✓ Reconciled","✗ Off by "&amp;TEXT($E139,"#,##0.00")))</f>
        <v/>
      </c>
      <c r="G139" s="22"/>
      <c r="H139" s="22"/>
    </row>
    <row r="140" customFormat="false" ht="15" hidden="false" customHeight="false" outlineLevel="0" collapsed="false">
      <c r="A140" s="22"/>
      <c r="B140" s="42"/>
      <c r="C140" s="41"/>
      <c r="D140" s="41" t="str">
        <f aca="false">IF(OR($A140="",$B140=""),"",ROUND(IF(IFERROR(INDEX('Chart of Accounts'!$C$2:$C$57,MATCH($A140,'Chart of Accounts'!$A$2:$A$57,0)),"")="Liability",-1,1)*(SUMIFS(Transactions!$C$2:$C$2001,Transactions!$F$2:$F$2001,$A140,Transactions!$A$2:$A$2001,"&gt;="&amp;DATE(1900,1,1),Transactions!$A$2:$A$2001,"&lt;="&amp;$B140,Transactions!$G$2:$G$2001,"&lt;&gt;Exclude")-SUMIFS(Transactions!$C$2:$C$2001,Transactions!$H$2:$H$2001,$A140,Transactions!$A$2:$A$2001,"&gt;="&amp;DATE(1900,1,1),Transactions!$A$2:$A$2001,"&lt;="&amp;$B140,Transactions!$G$2:$G$2001,"&lt;&gt;Exclude")+SUMIFS('Journal Entries'!$D$2:$D$1001,'Journal Entries'!$C$2:$C$1001,$A140,'Journal Entries'!$B$2:$B$1001,"&gt;="&amp;DATE(1900,1,1),'Journal Entries'!$B$2:$B$1001,"&lt;="&amp;$B140)-SUMIFS('Journal Entries'!$E$2:$E$1001,'Journal Entries'!$C$2:$C$1001,$A140,'Journal Entries'!$B$2:$B$1001,"&gt;="&amp;DATE(1900,1,1),'Journal Entries'!$B$2:$B$1001,"&lt;="&amp;$B140)),2))</f>
        <v/>
      </c>
      <c r="E140" s="41" t="str">
        <f aca="false">IF(OR($C140="",$D140=""),"",ROUND($C140-$D140,2))</f>
        <v/>
      </c>
      <c r="F140" s="22" t="str">
        <f aca="false">IF(OR($A140="",$E140=""),"",IF($E140=0,"✓ Reconciled","✗ Off by "&amp;TEXT($E140,"#,##0.00")))</f>
        <v/>
      </c>
      <c r="G140" s="22"/>
      <c r="H140" s="22"/>
    </row>
    <row r="141" customFormat="false" ht="15" hidden="false" customHeight="false" outlineLevel="0" collapsed="false">
      <c r="A141" s="22"/>
      <c r="B141" s="42"/>
      <c r="C141" s="41"/>
      <c r="D141" s="41" t="str">
        <f aca="false">IF(OR($A141="",$B141=""),"",ROUND(IF(IFERROR(INDEX('Chart of Accounts'!$C$2:$C$57,MATCH($A141,'Chart of Accounts'!$A$2:$A$57,0)),"")="Liability",-1,1)*(SUMIFS(Transactions!$C$2:$C$2001,Transactions!$F$2:$F$2001,$A141,Transactions!$A$2:$A$2001,"&gt;="&amp;DATE(1900,1,1),Transactions!$A$2:$A$2001,"&lt;="&amp;$B141,Transactions!$G$2:$G$2001,"&lt;&gt;Exclude")-SUMIFS(Transactions!$C$2:$C$2001,Transactions!$H$2:$H$2001,$A141,Transactions!$A$2:$A$2001,"&gt;="&amp;DATE(1900,1,1),Transactions!$A$2:$A$2001,"&lt;="&amp;$B141,Transactions!$G$2:$G$2001,"&lt;&gt;Exclude")+SUMIFS('Journal Entries'!$D$2:$D$1001,'Journal Entries'!$C$2:$C$1001,$A141,'Journal Entries'!$B$2:$B$1001,"&gt;="&amp;DATE(1900,1,1),'Journal Entries'!$B$2:$B$1001,"&lt;="&amp;$B141)-SUMIFS('Journal Entries'!$E$2:$E$1001,'Journal Entries'!$C$2:$C$1001,$A141,'Journal Entries'!$B$2:$B$1001,"&gt;="&amp;DATE(1900,1,1),'Journal Entries'!$B$2:$B$1001,"&lt;="&amp;$B141)),2))</f>
        <v/>
      </c>
      <c r="E141" s="41" t="str">
        <f aca="false">IF(OR($C141="",$D141=""),"",ROUND($C141-$D141,2))</f>
        <v/>
      </c>
      <c r="F141" s="22" t="str">
        <f aca="false">IF(OR($A141="",$E141=""),"",IF($E141=0,"✓ Reconciled","✗ Off by "&amp;TEXT($E141,"#,##0.00")))</f>
        <v/>
      </c>
      <c r="G141" s="22"/>
      <c r="H141" s="22"/>
    </row>
    <row r="142" customFormat="false" ht="15" hidden="false" customHeight="false" outlineLevel="0" collapsed="false">
      <c r="A142" s="22"/>
      <c r="B142" s="42"/>
      <c r="C142" s="41"/>
      <c r="D142" s="41" t="str">
        <f aca="false">IF(OR($A142="",$B142=""),"",ROUND(IF(IFERROR(INDEX('Chart of Accounts'!$C$2:$C$57,MATCH($A142,'Chart of Accounts'!$A$2:$A$57,0)),"")="Liability",-1,1)*(SUMIFS(Transactions!$C$2:$C$2001,Transactions!$F$2:$F$2001,$A142,Transactions!$A$2:$A$2001,"&gt;="&amp;DATE(1900,1,1),Transactions!$A$2:$A$2001,"&lt;="&amp;$B142,Transactions!$G$2:$G$2001,"&lt;&gt;Exclude")-SUMIFS(Transactions!$C$2:$C$2001,Transactions!$H$2:$H$2001,$A142,Transactions!$A$2:$A$2001,"&gt;="&amp;DATE(1900,1,1),Transactions!$A$2:$A$2001,"&lt;="&amp;$B142,Transactions!$G$2:$G$2001,"&lt;&gt;Exclude")+SUMIFS('Journal Entries'!$D$2:$D$1001,'Journal Entries'!$C$2:$C$1001,$A142,'Journal Entries'!$B$2:$B$1001,"&gt;="&amp;DATE(1900,1,1),'Journal Entries'!$B$2:$B$1001,"&lt;="&amp;$B142)-SUMIFS('Journal Entries'!$E$2:$E$1001,'Journal Entries'!$C$2:$C$1001,$A142,'Journal Entries'!$B$2:$B$1001,"&gt;="&amp;DATE(1900,1,1),'Journal Entries'!$B$2:$B$1001,"&lt;="&amp;$B142)),2))</f>
        <v/>
      </c>
      <c r="E142" s="41" t="str">
        <f aca="false">IF(OR($C142="",$D142=""),"",ROUND($C142-$D142,2))</f>
        <v/>
      </c>
      <c r="F142" s="22" t="str">
        <f aca="false">IF(OR($A142="",$E142=""),"",IF($E142=0,"✓ Reconciled","✗ Off by "&amp;TEXT($E142,"#,##0.00")))</f>
        <v/>
      </c>
      <c r="G142" s="22"/>
      <c r="H142" s="22"/>
    </row>
    <row r="143" customFormat="false" ht="15" hidden="false" customHeight="false" outlineLevel="0" collapsed="false">
      <c r="A143" s="22"/>
      <c r="B143" s="42"/>
      <c r="C143" s="41"/>
      <c r="D143" s="41" t="str">
        <f aca="false">IF(OR($A143="",$B143=""),"",ROUND(IF(IFERROR(INDEX('Chart of Accounts'!$C$2:$C$57,MATCH($A143,'Chart of Accounts'!$A$2:$A$57,0)),"")="Liability",-1,1)*(SUMIFS(Transactions!$C$2:$C$2001,Transactions!$F$2:$F$2001,$A143,Transactions!$A$2:$A$2001,"&gt;="&amp;DATE(1900,1,1),Transactions!$A$2:$A$2001,"&lt;="&amp;$B143,Transactions!$G$2:$G$2001,"&lt;&gt;Exclude")-SUMIFS(Transactions!$C$2:$C$2001,Transactions!$H$2:$H$2001,$A143,Transactions!$A$2:$A$2001,"&gt;="&amp;DATE(1900,1,1),Transactions!$A$2:$A$2001,"&lt;="&amp;$B143,Transactions!$G$2:$G$2001,"&lt;&gt;Exclude")+SUMIFS('Journal Entries'!$D$2:$D$1001,'Journal Entries'!$C$2:$C$1001,$A143,'Journal Entries'!$B$2:$B$1001,"&gt;="&amp;DATE(1900,1,1),'Journal Entries'!$B$2:$B$1001,"&lt;="&amp;$B143)-SUMIFS('Journal Entries'!$E$2:$E$1001,'Journal Entries'!$C$2:$C$1001,$A143,'Journal Entries'!$B$2:$B$1001,"&gt;="&amp;DATE(1900,1,1),'Journal Entries'!$B$2:$B$1001,"&lt;="&amp;$B143)),2))</f>
        <v/>
      </c>
      <c r="E143" s="41" t="str">
        <f aca="false">IF(OR($C143="",$D143=""),"",ROUND($C143-$D143,2))</f>
        <v/>
      </c>
      <c r="F143" s="22" t="str">
        <f aca="false">IF(OR($A143="",$E143=""),"",IF($E143=0,"✓ Reconciled","✗ Off by "&amp;TEXT($E143,"#,##0.00")))</f>
        <v/>
      </c>
      <c r="G143" s="22"/>
      <c r="H143" s="22"/>
    </row>
    <row r="144" customFormat="false" ht="15" hidden="false" customHeight="false" outlineLevel="0" collapsed="false">
      <c r="A144" s="22"/>
      <c r="B144" s="42"/>
      <c r="C144" s="41"/>
      <c r="D144" s="41" t="str">
        <f aca="false">IF(OR($A144="",$B144=""),"",ROUND(IF(IFERROR(INDEX('Chart of Accounts'!$C$2:$C$57,MATCH($A144,'Chart of Accounts'!$A$2:$A$57,0)),"")="Liability",-1,1)*(SUMIFS(Transactions!$C$2:$C$2001,Transactions!$F$2:$F$2001,$A144,Transactions!$A$2:$A$2001,"&gt;="&amp;DATE(1900,1,1),Transactions!$A$2:$A$2001,"&lt;="&amp;$B144,Transactions!$G$2:$G$2001,"&lt;&gt;Exclude")-SUMIFS(Transactions!$C$2:$C$2001,Transactions!$H$2:$H$2001,$A144,Transactions!$A$2:$A$2001,"&gt;="&amp;DATE(1900,1,1),Transactions!$A$2:$A$2001,"&lt;="&amp;$B144,Transactions!$G$2:$G$2001,"&lt;&gt;Exclude")+SUMIFS('Journal Entries'!$D$2:$D$1001,'Journal Entries'!$C$2:$C$1001,$A144,'Journal Entries'!$B$2:$B$1001,"&gt;="&amp;DATE(1900,1,1),'Journal Entries'!$B$2:$B$1001,"&lt;="&amp;$B144)-SUMIFS('Journal Entries'!$E$2:$E$1001,'Journal Entries'!$C$2:$C$1001,$A144,'Journal Entries'!$B$2:$B$1001,"&gt;="&amp;DATE(1900,1,1),'Journal Entries'!$B$2:$B$1001,"&lt;="&amp;$B144)),2))</f>
        <v/>
      </c>
      <c r="E144" s="41" t="str">
        <f aca="false">IF(OR($C144="",$D144=""),"",ROUND($C144-$D144,2))</f>
        <v/>
      </c>
      <c r="F144" s="22" t="str">
        <f aca="false">IF(OR($A144="",$E144=""),"",IF($E144=0,"✓ Reconciled","✗ Off by "&amp;TEXT($E144,"#,##0.00")))</f>
        <v/>
      </c>
      <c r="G144" s="22"/>
      <c r="H144" s="22"/>
    </row>
    <row r="145" customFormat="false" ht="15" hidden="false" customHeight="false" outlineLevel="0" collapsed="false">
      <c r="A145" s="22"/>
      <c r="B145" s="42"/>
      <c r="C145" s="41"/>
      <c r="D145" s="41" t="str">
        <f aca="false">IF(OR($A145="",$B145=""),"",ROUND(IF(IFERROR(INDEX('Chart of Accounts'!$C$2:$C$57,MATCH($A145,'Chart of Accounts'!$A$2:$A$57,0)),"")="Liability",-1,1)*(SUMIFS(Transactions!$C$2:$C$2001,Transactions!$F$2:$F$2001,$A145,Transactions!$A$2:$A$2001,"&gt;="&amp;DATE(1900,1,1),Transactions!$A$2:$A$2001,"&lt;="&amp;$B145,Transactions!$G$2:$G$2001,"&lt;&gt;Exclude")-SUMIFS(Transactions!$C$2:$C$2001,Transactions!$H$2:$H$2001,$A145,Transactions!$A$2:$A$2001,"&gt;="&amp;DATE(1900,1,1),Transactions!$A$2:$A$2001,"&lt;="&amp;$B145,Transactions!$G$2:$G$2001,"&lt;&gt;Exclude")+SUMIFS('Journal Entries'!$D$2:$D$1001,'Journal Entries'!$C$2:$C$1001,$A145,'Journal Entries'!$B$2:$B$1001,"&gt;="&amp;DATE(1900,1,1),'Journal Entries'!$B$2:$B$1001,"&lt;="&amp;$B145)-SUMIFS('Journal Entries'!$E$2:$E$1001,'Journal Entries'!$C$2:$C$1001,$A145,'Journal Entries'!$B$2:$B$1001,"&gt;="&amp;DATE(1900,1,1),'Journal Entries'!$B$2:$B$1001,"&lt;="&amp;$B145)),2))</f>
        <v/>
      </c>
      <c r="E145" s="41" t="str">
        <f aca="false">IF(OR($C145="",$D145=""),"",ROUND($C145-$D145,2))</f>
        <v/>
      </c>
      <c r="F145" s="22" t="str">
        <f aca="false">IF(OR($A145="",$E145=""),"",IF($E145=0,"✓ Reconciled","✗ Off by "&amp;TEXT($E145,"#,##0.00")))</f>
        <v/>
      </c>
      <c r="G145" s="22"/>
      <c r="H145" s="22"/>
    </row>
    <row r="146" customFormat="false" ht="15" hidden="false" customHeight="false" outlineLevel="0" collapsed="false">
      <c r="A146" s="22"/>
      <c r="B146" s="42"/>
      <c r="C146" s="41"/>
      <c r="D146" s="41" t="str">
        <f aca="false">IF(OR($A146="",$B146=""),"",ROUND(IF(IFERROR(INDEX('Chart of Accounts'!$C$2:$C$57,MATCH($A146,'Chart of Accounts'!$A$2:$A$57,0)),"")="Liability",-1,1)*(SUMIFS(Transactions!$C$2:$C$2001,Transactions!$F$2:$F$2001,$A146,Transactions!$A$2:$A$2001,"&gt;="&amp;DATE(1900,1,1),Transactions!$A$2:$A$2001,"&lt;="&amp;$B146,Transactions!$G$2:$G$2001,"&lt;&gt;Exclude")-SUMIFS(Transactions!$C$2:$C$2001,Transactions!$H$2:$H$2001,$A146,Transactions!$A$2:$A$2001,"&gt;="&amp;DATE(1900,1,1),Transactions!$A$2:$A$2001,"&lt;="&amp;$B146,Transactions!$G$2:$G$2001,"&lt;&gt;Exclude")+SUMIFS('Journal Entries'!$D$2:$D$1001,'Journal Entries'!$C$2:$C$1001,$A146,'Journal Entries'!$B$2:$B$1001,"&gt;="&amp;DATE(1900,1,1),'Journal Entries'!$B$2:$B$1001,"&lt;="&amp;$B146)-SUMIFS('Journal Entries'!$E$2:$E$1001,'Journal Entries'!$C$2:$C$1001,$A146,'Journal Entries'!$B$2:$B$1001,"&gt;="&amp;DATE(1900,1,1),'Journal Entries'!$B$2:$B$1001,"&lt;="&amp;$B146)),2))</f>
        <v/>
      </c>
      <c r="E146" s="41" t="str">
        <f aca="false">IF(OR($C146="",$D146=""),"",ROUND($C146-$D146,2))</f>
        <v/>
      </c>
      <c r="F146" s="22" t="str">
        <f aca="false">IF(OR($A146="",$E146=""),"",IF($E146=0,"✓ Reconciled","✗ Off by "&amp;TEXT($E146,"#,##0.00")))</f>
        <v/>
      </c>
      <c r="G146" s="22"/>
      <c r="H146" s="22"/>
    </row>
    <row r="147" customFormat="false" ht="15" hidden="false" customHeight="false" outlineLevel="0" collapsed="false">
      <c r="A147" s="22"/>
      <c r="B147" s="42"/>
      <c r="C147" s="41"/>
      <c r="D147" s="41" t="str">
        <f aca="false">IF(OR($A147="",$B147=""),"",ROUND(IF(IFERROR(INDEX('Chart of Accounts'!$C$2:$C$57,MATCH($A147,'Chart of Accounts'!$A$2:$A$57,0)),"")="Liability",-1,1)*(SUMIFS(Transactions!$C$2:$C$2001,Transactions!$F$2:$F$2001,$A147,Transactions!$A$2:$A$2001,"&gt;="&amp;DATE(1900,1,1),Transactions!$A$2:$A$2001,"&lt;="&amp;$B147,Transactions!$G$2:$G$2001,"&lt;&gt;Exclude")-SUMIFS(Transactions!$C$2:$C$2001,Transactions!$H$2:$H$2001,$A147,Transactions!$A$2:$A$2001,"&gt;="&amp;DATE(1900,1,1),Transactions!$A$2:$A$2001,"&lt;="&amp;$B147,Transactions!$G$2:$G$2001,"&lt;&gt;Exclude")+SUMIFS('Journal Entries'!$D$2:$D$1001,'Journal Entries'!$C$2:$C$1001,$A147,'Journal Entries'!$B$2:$B$1001,"&gt;="&amp;DATE(1900,1,1),'Journal Entries'!$B$2:$B$1001,"&lt;="&amp;$B147)-SUMIFS('Journal Entries'!$E$2:$E$1001,'Journal Entries'!$C$2:$C$1001,$A147,'Journal Entries'!$B$2:$B$1001,"&gt;="&amp;DATE(1900,1,1),'Journal Entries'!$B$2:$B$1001,"&lt;="&amp;$B147)),2))</f>
        <v/>
      </c>
      <c r="E147" s="41" t="str">
        <f aca="false">IF(OR($C147="",$D147=""),"",ROUND($C147-$D147,2))</f>
        <v/>
      </c>
      <c r="F147" s="22" t="str">
        <f aca="false">IF(OR($A147="",$E147=""),"",IF($E147=0,"✓ Reconciled","✗ Off by "&amp;TEXT($E147,"#,##0.00")))</f>
        <v/>
      </c>
      <c r="G147" s="22"/>
      <c r="H147" s="22"/>
    </row>
    <row r="148" customFormat="false" ht="15" hidden="false" customHeight="false" outlineLevel="0" collapsed="false">
      <c r="A148" s="22"/>
      <c r="B148" s="42"/>
      <c r="C148" s="41"/>
      <c r="D148" s="41" t="str">
        <f aca="false">IF(OR($A148="",$B148=""),"",ROUND(IF(IFERROR(INDEX('Chart of Accounts'!$C$2:$C$57,MATCH($A148,'Chart of Accounts'!$A$2:$A$57,0)),"")="Liability",-1,1)*(SUMIFS(Transactions!$C$2:$C$2001,Transactions!$F$2:$F$2001,$A148,Transactions!$A$2:$A$2001,"&gt;="&amp;DATE(1900,1,1),Transactions!$A$2:$A$2001,"&lt;="&amp;$B148,Transactions!$G$2:$G$2001,"&lt;&gt;Exclude")-SUMIFS(Transactions!$C$2:$C$2001,Transactions!$H$2:$H$2001,$A148,Transactions!$A$2:$A$2001,"&gt;="&amp;DATE(1900,1,1),Transactions!$A$2:$A$2001,"&lt;="&amp;$B148,Transactions!$G$2:$G$2001,"&lt;&gt;Exclude")+SUMIFS('Journal Entries'!$D$2:$D$1001,'Journal Entries'!$C$2:$C$1001,$A148,'Journal Entries'!$B$2:$B$1001,"&gt;="&amp;DATE(1900,1,1),'Journal Entries'!$B$2:$B$1001,"&lt;="&amp;$B148)-SUMIFS('Journal Entries'!$E$2:$E$1001,'Journal Entries'!$C$2:$C$1001,$A148,'Journal Entries'!$B$2:$B$1001,"&gt;="&amp;DATE(1900,1,1),'Journal Entries'!$B$2:$B$1001,"&lt;="&amp;$B148)),2))</f>
        <v/>
      </c>
      <c r="E148" s="41" t="str">
        <f aca="false">IF(OR($C148="",$D148=""),"",ROUND($C148-$D148,2))</f>
        <v/>
      </c>
      <c r="F148" s="22" t="str">
        <f aca="false">IF(OR($A148="",$E148=""),"",IF($E148=0,"✓ Reconciled","✗ Off by "&amp;TEXT($E148,"#,##0.00")))</f>
        <v/>
      </c>
      <c r="G148" s="22"/>
      <c r="H148" s="22"/>
    </row>
    <row r="149" customFormat="false" ht="15" hidden="false" customHeight="false" outlineLevel="0" collapsed="false">
      <c r="A149" s="22"/>
      <c r="B149" s="42"/>
      <c r="C149" s="41"/>
      <c r="D149" s="41" t="str">
        <f aca="false">IF(OR($A149="",$B149=""),"",ROUND(IF(IFERROR(INDEX('Chart of Accounts'!$C$2:$C$57,MATCH($A149,'Chart of Accounts'!$A$2:$A$57,0)),"")="Liability",-1,1)*(SUMIFS(Transactions!$C$2:$C$2001,Transactions!$F$2:$F$2001,$A149,Transactions!$A$2:$A$2001,"&gt;="&amp;DATE(1900,1,1),Transactions!$A$2:$A$2001,"&lt;="&amp;$B149,Transactions!$G$2:$G$2001,"&lt;&gt;Exclude")-SUMIFS(Transactions!$C$2:$C$2001,Transactions!$H$2:$H$2001,$A149,Transactions!$A$2:$A$2001,"&gt;="&amp;DATE(1900,1,1),Transactions!$A$2:$A$2001,"&lt;="&amp;$B149,Transactions!$G$2:$G$2001,"&lt;&gt;Exclude")+SUMIFS('Journal Entries'!$D$2:$D$1001,'Journal Entries'!$C$2:$C$1001,$A149,'Journal Entries'!$B$2:$B$1001,"&gt;="&amp;DATE(1900,1,1),'Journal Entries'!$B$2:$B$1001,"&lt;="&amp;$B149)-SUMIFS('Journal Entries'!$E$2:$E$1001,'Journal Entries'!$C$2:$C$1001,$A149,'Journal Entries'!$B$2:$B$1001,"&gt;="&amp;DATE(1900,1,1),'Journal Entries'!$B$2:$B$1001,"&lt;="&amp;$B149)),2))</f>
        <v/>
      </c>
      <c r="E149" s="41" t="str">
        <f aca="false">IF(OR($C149="",$D149=""),"",ROUND($C149-$D149,2))</f>
        <v/>
      </c>
      <c r="F149" s="22" t="str">
        <f aca="false">IF(OR($A149="",$E149=""),"",IF($E149=0,"✓ Reconciled","✗ Off by "&amp;TEXT($E149,"#,##0.00")))</f>
        <v/>
      </c>
      <c r="G149" s="22"/>
      <c r="H149" s="22"/>
    </row>
    <row r="150" customFormat="false" ht="15" hidden="false" customHeight="false" outlineLevel="0" collapsed="false">
      <c r="A150" s="22"/>
      <c r="B150" s="42"/>
      <c r="C150" s="41"/>
      <c r="D150" s="41" t="str">
        <f aca="false">IF(OR($A150="",$B150=""),"",ROUND(IF(IFERROR(INDEX('Chart of Accounts'!$C$2:$C$57,MATCH($A150,'Chart of Accounts'!$A$2:$A$57,0)),"")="Liability",-1,1)*(SUMIFS(Transactions!$C$2:$C$2001,Transactions!$F$2:$F$2001,$A150,Transactions!$A$2:$A$2001,"&gt;="&amp;DATE(1900,1,1),Transactions!$A$2:$A$2001,"&lt;="&amp;$B150,Transactions!$G$2:$G$2001,"&lt;&gt;Exclude")-SUMIFS(Transactions!$C$2:$C$2001,Transactions!$H$2:$H$2001,$A150,Transactions!$A$2:$A$2001,"&gt;="&amp;DATE(1900,1,1),Transactions!$A$2:$A$2001,"&lt;="&amp;$B150,Transactions!$G$2:$G$2001,"&lt;&gt;Exclude")+SUMIFS('Journal Entries'!$D$2:$D$1001,'Journal Entries'!$C$2:$C$1001,$A150,'Journal Entries'!$B$2:$B$1001,"&gt;="&amp;DATE(1900,1,1),'Journal Entries'!$B$2:$B$1001,"&lt;="&amp;$B150)-SUMIFS('Journal Entries'!$E$2:$E$1001,'Journal Entries'!$C$2:$C$1001,$A150,'Journal Entries'!$B$2:$B$1001,"&gt;="&amp;DATE(1900,1,1),'Journal Entries'!$B$2:$B$1001,"&lt;="&amp;$B150)),2))</f>
        <v/>
      </c>
      <c r="E150" s="41" t="str">
        <f aca="false">IF(OR($C150="",$D150=""),"",ROUND($C150-$D150,2))</f>
        <v/>
      </c>
      <c r="F150" s="22" t="str">
        <f aca="false">IF(OR($A150="",$E150=""),"",IF($E150=0,"✓ Reconciled","✗ Off by "&amp;TEXT($E150,"#,##0.00")))</f>
        <v/>
      </c>
      <c r="G150" s="22"/>
      <c r="H150" s="22"/>
    </row>
    <row r="151" customFormat="false" ht="15" hidden="false" customHeight="false" outlineLevel="0" collapsed="false">
      <c r="A151" s="22"/>
      <c r="B151" s="42"/>
      <c r="C151" s="41"/>
      <c r="D151" s="41" t="str">
        <f aca="false">IF(OR($A151="",$B151=""),"",ROUND(IF(IFERROR(INDEX('Chart of Accounts'!$C$2:$C$57,MATCH($A151,'Chart of Accounts'!$A$2:$A$57,0)),"")="Liability",-1,1)*(SUMIFS(Transactions!$C$2:$C$2001,Transactions!$F$2:$F$2001,$A151,Transactions!$A$2:$A$2001,"&gt;="&amp;DATE(1900,1,1),Transactions!$A$2:$A$2001,"&lt;="&amp;$B151,Transactions!$G$2:$G$2001,"&lt;&gt;Exclude")-SUMIFS(Transactions!$C$2:$C$2001,Transactions!$H$2:$H$2001,$A151,Transactions!$A$2:$A$2001,"&gt;="&amp;DATE(1900,1,1),Transactions!$A$2:$A$2001,"&lt;="&amp;$B151,Transactions!$G$2:$G$2001,"&lt;&gt;Exclude")+SUMIFS('Journal Entries'!$D$2:$D$1001,'Journal Entries'!$C$2:$C$1001,$A151,'Journal Entries'!$B$2:$B$1001,"&gt;="&amp;DATE(1900,1,1),'Journal Entries'!$B$2:$B$1001,"&lt;="&amp;$B151)-SUMIFS('Journal Entries'!$E$2:$E$1001,'Journal Entries'!$C$2:$C$1001,$A151,'Journal Entries'!$B$2:$B$1001,"&gt;="&amp;DATE(1900,1,1),'Journal Entries'!$B$2:$B$1001,"&lt;="&amp;$B151)),2))</f>
        <v/>
      </c>
      <c r="E151" s="41" t="str">
        <f aca="false">IF(OR($C151="",$D151=""),"",ROUND($C151-$D151,2))</f>
        <v/>
      </c>
      <c r="F151" s="22" t="str">
        <f aca="false">IF(OR($A151="",$E151=""),"",IF($E151=0,"✓ Reconciled","✗ Off by "&amp;TEXT($E151,"#,##0.00")))</f>
        <v/>
      </c>
      <c r="G151" s="22"/>
      <c r="H151" s="22"/>
    </row>
    <row r="152" customFormat="false" ht="15" hidden="false" customHeight="false" outlineLevel="0" collapsed="false">
      <c r="A152" s="22"/>
      <c r="B152" s="42"/>
      <c r="C152" s="41"/>
      <c r="D152" s="41" t="str">
        <f aca="false">IF(OR($A152="",$B152=""),"",ROUND(IF(IFERROR(INDEX('Chart of Accounts'!$C$2:$C$57,MATCH($A152,'Chart of Accounts'!$A$2:$A$57,0)),"")="Liability",-1,1)*(SUMIFS(Transactions!$C$2:$C$2001,Transactions!$F$2:$F$2001,$A152,Transactions!$A$2:$A$2001,"&gt;="&amp;DATE(1900,1,1),Transactions!$A$2:$A$2001,"&lt;="&amp;$B152,Transactions!$G$2:$G$2001,"&lt;&gt;Exclude")-SUMIFS(Transactions!$C$2:$C$2001,Transactions!$H$2:$H$2001,$A152,Transactions!$A$2:$A$2001,"&gt;="&amp;DATE(1900,1,1),Transactions!$A$2:$A$2001,"&lt;="&amp;$B152,Transactions!$G$2:$G$2001,"&lt;&gt;Exclude")+SUMIFS('Journal Entries'!$D$2:$D$1001,'Journal Entries'!$C$2:$C$1001,$A152,'Journal Entries'!$B$2:$B$1001,"&gt;="&amp;DATE(1900,1,1),'Journal Entries'!$B$2:$B$1001,"&lt;="&amp;$B152)-SUMIFS('Journal Entries'!$E$2:$E$1001,'Journal Entries'!$C$2:$C$1001,$A152,'Journal Entries'!$B$2:$B$1001,"&gt;="&amp;DATE(1900,1,1),'Journal Entries'!$B$2:$B$1001,"&lt;="&amp;$B152)),2))</f>
        <v/>
      </c>
      <c r="E152" s="41" t="str">
        <f aca="false">IF(OR($C152="",$D152=""),"",ROUND($C152-$D152,2))</f>
        <v/>
      </c>
      <c r="F152" s="22" t="str">
        <f aca="false">IF(OR($A152="",$E152=""),"",IF($E152=0,"✓ Reconciled","✗ Off by "&amp;TEXT($E152,"#,##0.00")))</f>
        <v/>
      </c>
      <c r="G152" s="22"/>
      <c r="H152" s="22"/>
    </row>
    <row r="153" customFormat="false" ht="15" hidden="false" customHeight="false" outlineLevel="0" collapsed="false">
      <c r="A153" s="22"/>
      <c r="B153" s="42"/>
      <c r="C153" s="41"/>
      <c r="D153" s="41" t="str">
        <f aca="false">IF(OR($A153="",$B153=""),"",ROUND(IF(IFERROR(INDEX('Chart of Accounts'!$C$2:$C$57,MATCH($A153,'Chart of Accounts'!$A$2:$A$57,0)),"")="Liability",-1,1)*(SUMIFS(Transactions!$C$2:$C$2001,Transactions!$F$2:$F$2001,$A153,Transactions!$A$2:$A$2001,"&gt;="&amp;DATE(1900,1,1),Transactions!$A$2:$A$2001,"&lt;="&amp;$B153,Transactions!$G$2:$G$2001,"&lt;&gt;Exclude")-SUMIFS(Transactions!$C$2:$C$2001,Transactions!$H$2:$H$2001,$A153,Transactions!$A$2:$A$2001,"&gt;="&amp;DATE(1900,1,1),Transactions!$A$2:$A$2001,"&lt;="&amp;$B153,Transactions!$G$2:$G$2001,"&lt;&gt;Exclude")+SUMIFS('Journal Entries'!$D$2:$D$1001,'Journal Entries'!$C$2:$C$1001,$A153,'Journal Entries'!$B$2:$B$1001,"&gt;="&amp;DATE(1900,1,1),'Journal Entries'!$B$2:$B$1001,"&lt;="&amp;$B153)-SUMIFS('Journal Entries'!$E$2:$E$1001,'Journal Entries'!$C$2:$C$1001,$A153,'Journal Entries'!$B$2:$B$1001,"&gt;="&amp;DATE(1900,1,1),'Journal Entries'!$B$2:$B$1001,"&lt;="&amp;$B153)),2))</f>
        <v/>
      </c>
      <c r="E153" s="41" t="str">
        <f aca="false">IF(OR($C153="",$D153=""),"",ROUND($C153-$D153,2))</f>
        <v/>
      </c>
      <c r="F153" s="22" t="str">
        <f aca="false">IF(OR($A153="",$E153=""),"",IF($E153=0,"✓ Reconciled","✗ Off by "&amp;TEXT($E153,"#,##0.00")))</f>
        <v/>
      </c>
      <c r="G153" s="22"/>
      <c r="H153" s="22"/>
    </row>
    <row r="154" customFormat="false" ht="15" hidden="false" customHeight="false" outlineLevel="0" collapsed="false">
      <c r="A154" s="22"/>
      <c r="B154" s="42"/>
      <c r="C154" s="41"/>
      <c r="D154" s="41" t="str">
        <f aca="false">IF(OR($A154="",$B154=""),"",ROUND(IF(IFERROR(INDEX('Chart of Accounts'!$C$2:$C$57,MATCH($A154,'Chart of Accounts'!$A$2:$A$57,0)),"")="Liability",-1,1)*(SUMIFS(Transactions!$C$2:$C$2001,Transactions!$F$2:$F$2001,$A154,Transactions!$A$2:$A$2001,"&gt;="&amp;DATE(1900,1,1),Transactions!$A$2:$A$2001,"&lt;="&amp;$B154,Transactions!$G$2:$G$2001,"&lt;&gt;Exclude")-SUMIFS(Transactions!$C$2:$C$2001,Transactions!$H$2:$H$2001,$A154,Transactions!$A$2:$A$2001,"&gt;="&amp;DATE(1900,1,1),Transactions!$A$2:$A$2001,"&lt;="&amp;$B154,Transactions!$G$2:$G$2001,"&lt;&gt;Exclude")+SUMIFS('Journal Entries'!$D$2:$D$1001,'Journal Entries'!$C$2:$C$1001,$A154,'Journal Entries'!$B$2:$B$1001,"&gt;="&amp;DATE(1900,1,1),'Journal Entries'!$B$2:$B$1001,"&lt;="&amp;$B154)-SUMIFS('Journal Entries'!$E$2:$E$1001,'Journal Entries'!$C$2:$C$1001,$A154,'Journal Entries'!$B$2:$B$1001,"&gt;="&amp;DATE(1900,1,1),'Journal Entries'!$B$2:$B$1001,"&lt;="&amp;$B154)),2))</f>
        <v/>
      </c>
      <c r="E154" s="41" t="str">
        <f aca="false">IF(OR($C154="",$D154=""),"",ROUND($C154-$D154,2))</f>
        <v/>
      </c>
      <c r="F154" s="22" t="str">
        <f aca="false">IF(OR($A154="",$E154=""),"",IF($E154=0,"✓ Reconciled","✗ Off by "&amp;TEXT($E154,"#,##0.00")))</f>
        <v/>
      </c>
      <c r="G154" s="22"/>
      <c r="H154" s="22"/>
    </row>
    <row r="155" customFormat="false" ht="15" hidden="false" customHeight="false" outlineLevel="0" collapsed="false">
      <c r="A155" s="22"/>
      <c r="B155" s="42"/>
      <c r="C155" s="41"/>
      <c r="D155" s="41" t="str">
        <f aca="false">IF(OR($A155="",$B155=""),"",ROUND(IF(IFERROR(INDEX('Chart of Accounts'!$C$2:$C$57,MATCH($A155,'Chart of Accounts'!$A$2:$A$57,0)),"")="Liability",-1,1)*(SUMIFS(Transactions!$C$2:$C$2001,Transactions!$F$2:$F$2001,$A155,Transactions!$A$2:$A$2001,"&gt;="&amp;DATE(1900,1,1),Transactions!$A$2:$A$2001,"&lt;="&amp;$B155,Transactions!$G$2:$G$2001,"&lt;&gt;Exclude")-SUMIFS(Transactions!$C$2:$C$2001,Transactions!$H$2:$H$2001,$A155,Transactions!$A$2:$A$2001,"&gt;="&amp;DATE(1900,1,1),Transactions!$A$2:$A$2001,"&lt;="&amp;$B155,Transactions!$G$2:$G$2001,"&lt;&gt;Exclude")+SUMIFS('Journal Entries'!$D$2:$D$1001,'Journal Entries'!$C$2:$C$1001,$A155,'Journal Entries'!$B$2:$B$1001,"&gt;="&amp;DATE(1900,1,1),'Journal Entries'!$B$2:$B$1001,"&lt;="&amp;$B155)-SUMIFS('Journal Entries'!$E$2:$E$1001,'Journal Entries'!$C$2:$C$1001,$A155,'Journal Entries'!$B$2:$B$1001,"&gt;="&amp;DATE(1900,1,1),'Journal Entries'!$B$2:$B$1001,"&lt;="&amp;$B155)),2))</f>
        <v/>
      </c>
      <c r="E155" s="41" t="str">
        <f aca="false">IF(OR($C155="",$D155=""),"",ROUND($C155-$D155,2))</f>
        <v/>
      </c>
      <c r="F155" s="22" t="str">
        <f aca="false">IF(OR($A155="",$E155=""),"",IF($E155=0,"✓ Reconciled","✗ Off by "&amp;TEXT($E155,"#,##0.00")))</f>
        <v/>
      </c>
      <c r="G155" s="22"/>
      <c r="H155" s="22"/>
    </row>
    <row r="156" customFormat="false" ht="15" hidden="false" customHeight="false" outlineLevel="0" collapsed="false">
      <c r="A156" s="22"/>
      <c r="B156" s="42"/>
      <c r="C156" s="41"/>
      <c r="D156" s="41" t="str">
        <f aca="false">IF(OR($A156="",$B156=""),"",ROUND(IF(IFERROR(INDEX('Chart of Accounts'!$C$2:$C$57,MATCH($A156,'Chart of Accounts'!$A$2:$A$57,0)),"")="Liability",-1,1)*(SUMIFS(Transactions!$C$2:$C$2001,Transactions!$F$2:$F$2001,$A156,Transactions!$A$2:$A$2001,"&gt;="&amp;DATE(1900,1,1),Transactions!$A$2:$A$2001,"&lt;="&amp;$B156,Transactions!$G$2:$G$2001,"&lt;&gt;Exclude")-SUMIFS(Transactions!$C$2:$C$2001,Transactions!$H$2:$H$2001,$A156,Transactions!$A$2:$A$2001,"&gt;="&amp;DATE(1900,1,1),Transactions!$A$2:$A$2001,"&lt;="&amp;$B156,Transactions!$G$2:$G$2001,"&lt;&gt;Exclude")+SUMIFS('Journal Entries'!$D$2:$D$1001,'Journal Entries'!$C$2:$C$1001,$A156,'Journal Entries'!$B$2:$B$1001,"&gt;="&amp;DATE(1900,1,1),'Journal Entries'!$B$2:$B$1001,"&lt;="&amp;$B156)-SUMIFS('Journal Entries'!$E$2:$E$1001,'Journal Entries'!$C$2:$C$1001,$A156,'Journal Entries'!$B$2:$B$1001,"&gt;="&amp;DATE(1900,1,1),'Journal Entries'!$B$2:$B$1001,"&lt;="&amp;$B156)),2))</f>
        <v/>
      </c>
      <c r="E156" s="41" t="str">
        <f aca="false">IF(OR($C156="",$D156=""),"",ROUND($C156-$D156,2))</f>
        <v/>
      </c>
      <c r="F156" s="22" t="str">
        <f aca="false">IF(OR($A156="",$E156=""),"",IF($E156=0,"✓ Reconciled","✗ Off by "&amp;TEXT($E156,"#,##0.00")))</f>
        <v/>
      </c>
      <c r="G156" s="22"/>
      <c r="H156" s="22"/>
    </row>
    <row r="157" customFormat="false" ht="15" hidden="false" customHeight="false" outlineLevel="0" collapsed="false">
      <c r="A157" s="22"/>
      <c r="B157" s="42"/>
      <c r="C157" s="41"/>
      <c r="D157" s="41" t="str">
        <f aca="false">IF(OR($A157="",$B157=""),"",ROUND(IF(IFERROR(INDEX('Chart of Accounts'!$C$2:$C$57,MATCH($A157,'Chart of Accounts'!$A$2:$A$57,0)),"")="Liability",-1,1)*(SUMIFS(Transactions!$C$2:$C$2001,Transactions!$F$2:$F$2001,$A157,Transactions!$A$2:$A$2001,"&gt;="&amp;DATE(1900,1,1),Transactions!$A$2:$A$2001,"&lt;="&amp;$B157,Transactions!$G$2:$G$2001,"&lt;&gt;Exclude")-SUMIFS(Transactions!$C$2:$C$2001,Transactions!$H$2:$H$2001,$A157,Transactions!$A$2:$A$2001,"&gt;="&amp;DATE(1900,1,1),Transactions!$A$2:$A$2001,"&lt;="&amp;$B157,Transactions!$G$2:$G$2001,"&lt;&gt;Exclude")+SUMIFS('Journal Entries'!$D$2:$D$1001,'Journal Entries'!$C$2:$C$1001,$A157,'Journal Entries'!$B$2:$B$1001,"&gt;="&amp;DATE(1900,1,1),'Journal Entries'!$B$2:$B$1001,"&lt;="&amp;$B157)-SUMIFS('Journal Entries'!$E$2:$E$1001,'Journal Entries'!$C$2:$C$1001,$A157,'Journal Entries'!$B$2:$B$1001,"&gt;="&amp;DATE(1900,1,1),'Journal Entries'!$B$2:$B$1001,"&lt;="&amp;$B157)),2))</f>
        <v/>
      </c>
      <c r="E157" s="41" t="str">
        <f aca="false">IF(OR($C157="",$D157=""),"",ROUND($C157-$D157,2))</f>
        <v/>
      </c>
      <c r="F157" s="22" t="str">
        <f aca="false">IF(OR($A157="",$E157=""),"",IF($E157=0,"✓ Reconciled","✗ Off by "&amp;TEXT($E157,"#,##0.00")))</f>
        <v/>
      </c>
      <c r="G157" s="22"/>
      <c r="H157" s="22"/>
    </row>
    <row r="158" customFormat="false" ht="15" hidden="false" customHeight="false" outlineLevel="0" collapsed="false">
      <c r="A158" s="22"/>
      <c r="B158" s="42"/>
      <c r="C158" s="41"/>
      <c r="D158" s="41" t="str">
        <f aca="false">IF(OR($A158="",$B158=""),"",ROUND(IF(IFERROR(INDEX('Chart of Accounts'!$C$2:$C$57,MATCH($A158,'Chart of Accounts'!$A$2:$A$57,0)),"")="Liability",-1,1)*(SUMIFS(Transactions!$C$2:$C$2001,Transactions!$F$2:$F$2001,$A158,Transactions!$A$2:$A$2001,"&gt;="&amp;DATE(1900,1,1),Transactions!$A$2:$A$2001,"&lt;="&amp;$B158,Transactions!$G$2:$G$2001,"&lt;&gt;Exclude")-SUMIFS(Transactions!$C$2:$C$2001,Transactions!$H$2:$H$2001,$A158,Transactions!$A$2:$A$2001,"&gt;="&amp;DATE(1900,1,1),Transactions!$A$2:$A$2001,"&lt;="&amp;$B158,Transactions!$G$2:$G$2001,"&lt;&gt;Exclude")+SUMIFS('Journal Entries'!$D$2:$D$1001,'Journal Entries'!$C$2:$C$1001,$A158,'Journal Entries'!$B$2:$B$1001,"&gt;="&amp;DATE(1900,1,1),'Journal Entries'!$B$2:$B$1001,"&lt;="&amp;$B158)-SUMIFS('Journal Entries'!$E$2:$E$1001,'Journal Entries'!$C$2:$C$1001,$A158,'Journal Entries'!$B$2:$B$1001,"&gt;="&amp;DATE(1900,1,1),'Journal Entries'!$B$2:$B$1001,"&lt;="&amp;$B158)),2))</f>
        <v/>
      </c>
      <c r="E158" s="41" t="str">
        <f aca="false">IF(OR($C158="",$D158=""),"",ROUND($C158-$D158,2))</f>
        <v/>
      </c>
      <c r="F158" s="22" t="str">
        <f aca="false">IF(OR($A158="",$E158=""),"",IF($E158=0,"✓ Reconciled","✗ Off by "&amp;TEXT($E158,"#,##0.00")))</f>
        <v/>
      </c>
      <c r="G158" s="22"/>
      <c r="H158" s="22"/>
    </row>
    <row r="159" customFormat="false" ht="15" hidden="false" customHeight="false" outlineLevel="0" collapsed="false">
      <c r="A159" s="22"/>
      <c r="B159" s="42"/>
      <c r="C159" s="41"/>
      <c r="D159" s="41" t="str">
        <f aca="false">IF(OR($A159="",$B159=""),"",ROUND(IF(IFERROR(INDEX('Chart of Accounts'!$C$2:$C$57,MATCH($A159,'Chart of Accounts'!$A$2:$A$57,0)),"")="Liability",-1,1)*(SUMIFS(Transactions!$C$2:$C$2001,Transactions!$F$2:$F$2001,$A159,Transactions!$A$2:$A$2001,"&gt;="&amp;DATE(1900,1,1),Transactions!$A$2:$A$2001,"&lt;="&amp;$B159,Transactions!$G$2:$G$2001,"&lt;&gt;Exclude")-SUMIFS(Transactions!$C$2:$C$2001,Transactions!$H$2:$H$2001,$A159,Transactions!$A$2:$A$2001,"&gt;="&amp;DATE(1900,1,1),Transactions!$A$2:$A$2001,"&lt;="&amp;$B159,Transactions!$G$2:$G$2001,"&lt;&gt;Exclude")+SUMIFS('Journal Entries'!$D$2:$D$1001,'Journal Entries'!$C$2:$C$1001,$A159,'Journal Entries'!$B$2:$B$1001,"&gt;="&amp;DATE(1900,1,1),'Journal Entries'!$B$2:$B$1001,"&lt;="&amp;$B159)-SUMIFS('Journal Entries'!$E$2:$E$1001,'Journal Entries'!$C$2:$C$1001,$A159,'Journal Entries'!$B$2:$B$1001,"&gt;="&amp;DATE(1900,1,1),'Journal Entries'!$B$2:$B$1001,"&lt;="&amp;$B159)),2))</f>
        <v/>
      </c>
      <c r="E159" s="41" t="str">
        <f aca="false">IF(OR($C159="",$D159=""),"",ROUND($C159-$D159,2))</f>
        <v/>
      </c>
      <c r="F159" s="22" t="str">
        <f aca="false">IF(OR($A159="",$E159=""),"",IF($E159=0,"✓ Reconciled","✗ Off by "&amp;TEXT($E159,"#,##0.00")))</f>
        <v/>
      </c>
      <c r="G159" s="22"/>
      <c r="H159" s="22"/>
    </row>
    <row r="160" customFormat="false" ht="15" hidden="false" customHeight="false" outlineLevel="0" collapsed="false">
      <c r="A160" s="22"/>
      <c r="B160" s="42"/>
      <c r="C160" s="41"/>
      <c r="D160" s="41" t="str">
        <f aca="false">IF(OR($A160="",$B160=""),"",ROUND(IF(IFERROR(INDEX('Chart of Accounts'!$C$2:$C$57,MATCH($A160,'Chart of Accounts'!$A$2:$A$57,0)),"")="Liability",-1,1)*(SUMIFS(Transactions!$C$2:$C$2001,Transactions!$F$2:$F$2001,$A160,Transactions!$A$2:$A$2001,"&gt;="&amp;DATE(1900,1,1),Transactions!$A$2:$A$2001,"&lt;="&amp;$B160,Transactions!$G$2:$G$2001,"&lt;&gt;Exclude")-SUMIFS(Transactions!$C$2:$C$2001,Transactions!$H$2:$H$2001,$A160,Transactions!$A$2:$A$2001,"&gt;="&amp;DATE(1900,1,1),Transactions!$A$2:$A$2001,"&lt;="&amp;$B160,Transactions!$G$2:$G$2001,"&lt;&gt;Exclude")+SUMIFS('Journal Entries'!$D$2:$D$1001,'Journal Entries'!$C$2:$C$1001,$A160,'Journal Entries'!$B$2:$B$1001,"&gt;="&amp;DATE(1900,1,1),'Journal Entries'!$B$2:$B$1001,"&lt;="&amp;$B160)-SUMIFS('Journal Entries'!$E$2:$E$1001,'Journal Entries'!$C$2:$C$1001,$A160,'Journal Entries'!$B$2:$B$1001,"&gt;="&amp;DATE(1900,1,1),'Journal Entries'!$B$2:$B$1001,"&lt;="&amp;$B160)),2))</f>
        <v/>
      </c>
      <c r="E160" s="41" t="str">
        <f aca="false">IF(OR($C160="",$D160=""),"",ROUND($C160-$D160,2))</f>
        <v/>
      </c>
      <c r="F160" s="22" t="str">
        <f aca="false">IF(OR($A160="",$E160=""),"",IF($E160=0,"✓ Reconciled","✗ Off by "&amp;TEXT($E160,"#,##0.00")))</f>
        <v/>
      </c>
      <c r="G160" s="22"/>
      <c r="H160" s="22"/>
    </row>
    <row r="161" customFormat="false" ht="15" hidden="false" customHeight="false" outlineLevel="0" collapsed="false">
      <c r="A161" s="22"/>
      <c r="B161" s="42"/>
      <c r="C161" s="41"/>
      <c r="D161" s="41" t="str">
        <f aca="false">IF(OR($A161="",$B161=""),"",ROUND(IF(IFERROR(INDEX('Chart of Accounts'!$C$2:$C$57,MATCH($A161,'Chart of Accounts'!$A$2:$A$57,0)),"")="Liability",-1,1)*(SUMIFS(Transactions!$C$2:$C$2001,Transactions!$F$2:$F$2001,$A161,Transactions!$A$2:$A$2001,"&gt;="&amp;DATE(1900,1,1),Transactions!$A$2:$A$2001,"&lt;="&amp;$B161,Transactions!$G$2:$G$2001,"&lt;&gt;Exclude")-SUMIFS(Transactions!$C$2:$C$2001,Transactions!$H$2:$H$2001,$A161,Transactions!$A$2:$A$2001,"&gt;="&amp;DATE(1900,1,1),Transactions!$A$2:$A$2001,"&lt;="&amp;$B161,Transactions!$G$2:$G$2001,"&lt;&gt;Exclude")+SUMIFS('Journal Entries'!$D$2:$D$1001,'Journal Entries'!$C$2:$C$1001,$A161,'Journal Entries'!$B$2:$B$1001,"&gt;="&amp;DATE(1900,1,1),'Journal Entries'!$B$2:$B$1001,"&lt;="&amp;$B161)-SUMIFS('Journal Entries'!$E$2:$E$1001,'Journal Entries'!$C$2:$C$1001,$A161,'Journal Entries'!$B$2:$B$1001,"&gt;="&amp;DATE(1900,1,1),'Journal Entries'!$B$2:$B$1001,"&lt;="&amp;$B161)),2))</f>
        <v/>
      </c>
      <c r="E161" s="41" t="str">
        <f aca="false">IF(OR($C161="",$D161=""),"",ROUND($C161-$D161,2))</f>
        <v/>
      </c>
      <c r="F161" s="22" t="str">
        <f aca="false">IF(OR($A161="",$E161=""),"",IF($E161=0,"✓ Reconciled","✗ Off by "&amp;TEXT($E161,"#,##0.00")))</f>
        <v/>
      </c>
      <c r="G161" s="22"/>
      <c r="H161" s="22"/>
    </row>
    <row r="162" customFormat="false" ht="15" hidden="false" customHeight="false" outlineLevel="0" collapsed="false">
      <c r="A162" s="22"/>
      <c r="B162" s="42"/>
      <c r="C162" s="41"/>
      <c r="D162" s="41" t="str">
        <f aca="false">IF(OR($A162="",$B162=""),"",ROUND(IF(IFERROR(INDEX('Chart of Accounts'!$C$2:$C$57,MATCH($A162,'Chart of Accounts'!$A$2:$A$57,0)),"")="Liability",-1,1)*(SUMIFS(Transactions!$C$2:$C$2001,Transactions!$F$2:$F$2001,$A162,Transactions!$A$2:$A$2001,"&gt;="&amp;DATE(1900,1,1),Transactions!$A$2:$A$2001,"&lt;="&amp;$B162,Transactions!$G$2:$G$2001,"&lt;&gt;Exclude")-SUMIFS(Transactions!$C$2:$C$2001,Transactions!$H$2:$H$2001,$A162,Transactions!$A$2:$A$2001,"&gt;="&amp;DATE(1900,1,1),Transactions!$A$2:$A$2001,"&lt;="&amp;$B162,Transactions!$G$2:$G$2001,"&lt;&gt;Exclude")+SUMIFS('Journal Entries'!$D$2:$D$1001,'Journal Entries'!$C$2:$C$1001,$A162,'Journal Entries'!$B$2:$B$1001,"&gt;="&amp;DATE(1900,1,1),'Journal Entries'!$B$2:$B$1001,"&lt;="&amp;$B162)-SUMIFS('Journal Entries'!$E$2:$E$1001,'Journal Entries'!$C$2:$C$1001,$A162,'Journal Entries'!$B$2:$B$1001,"&gt;="&amp;DATE(1900,1,1),'Journal Entries'!$B$2:$B$1001,"&lt;="&amp;$B162)),2))</f>
        <v/>
      </c>
      <c r="E162" s="41" t="str">
        <f aca="false">IF(OR($C162="",$D162=""),"",ROUND($C162-$D162,2))</f>
        <v/>
      </c>
      <c r="F162" s="22" t="str">
        <f aca="false">IF(OR($A162="",$E162=""),"",IF($E162=0,"✓ Reconciled","✗ Off by "&amp;TEXT($E162,"#,##0.00")))</f>
        <v/>
      </c>
      <c r="G162" s="22"/>
      <c r="H162" s="22"/>
    </row>
    <row r="163" customFormat="false" ht="15" hidden="false" customHeight="false" outlineLevel="0" collapsed="false">
      <c r="A163" s="22"/>
      <c r="B163" s="42"/>
      <c r="C163" s="41"/>
      <c r="D163" s="41" t="str">
        <f aca="false">IF(OR($A163="",$B163=""),"",ROUND(IF(IFERROR(INDEX('Chart of Accounts'!$C$2:$C$57,MATCH($A163,'Chart of Accounts'!$A$2:$A$57,0)),"")="Liability",-1,1)*(SUMIFS(Transactions!$C$2:$C$2001,Transactions!$F$2:$F$2001,$A163,Transactions!$A$2:$A$2001,"&gt;="&amp;DATE(1900,1,1),Transactions!$A$2:$A$2001,"&lt;="&amp;$B163,Transactions!$G$2:$G$2001,"&lt;&gt;Exclude")-SUMIFS(Transactions!$C$2:$C$2001,Transactions!$H$2:$H$2001,$A163,Transactions!$A$2:$A$2001,"&gt;="&amp;DATE(1900,1,1),Transactions!$A$2:$A$2001,"&lt;="&amp;$B163,Transactions!$G$2:$G$2001,"&lt;&gt;Exclude")+SUMIFS('Journal Entries'!$D$2:$D$1001,'Journal Entries'!$C$2:$C$1001,$A163,'Journal Entries'!$B$2:$B$1001,"&gt;="&amp;DATE(1900,1,1),'Journal Entries'!$B$2:$B$1001,"&lt;="&amp;$B163)-SUMIFS('Journal Entries'!$E$2:$E$1001,'Journal Entries'!$C$2:$C$1001,$A163,'Journal Entries'!$B$2:$B$1001,"&gt;="&amp;DATE(1900,1,1),'Journal Entries'!$B$2:$B$1001,"&lt;="&amp;$B163)),2))</f>
        <v/>
      </c>
      <c r="E163" s="41" t="str">
        <f aca="false">IF(OR($C163="",$D163=""),"",ROUND($C163-$D163,2))</f>
        <v/>
      </c>
      <c r="F163" s="22" t="str">
        <f aca="false">IF(OR($A163="",$E163=""),"",IF($E163=0,"✓ Reconciled","✗ Off by "&amp;TEXT($E163,"#,##0.00")))</f>
        <v/>
      </c>
      <c r="G163" s="22"/>
      <c r="H163" s="22"/>
    </row>
    <row r="164" customFormat="false" ht="15" hidden="false" customHeight="false" outlineLevel="0" collapsed="false">
      <c r="A164" s="22"/>
      <c r="B164" s="42"/>
      <c r="C164" s="41"/>
      <c r="D164" s="41" t="str">
        <f aca="false">IF(OR($A164="",$B164=""),"",ROUND(IF(IFERROR(INDEX('Chart of Accounts'!$C$2:$C$57,MATCH($A164,'Chart of Accounts'!$A$2:$A$57,0)),"")="Liability",-1,1)*(SUMIFS(Transactions!$C$2:$C$2001,Transactions!$F$2:$F$2001,$A164,Transactions!$A$2:$A$2001,"&gt;="&amp;DATE(1900,1,1),Transactions!$A$2:$A$2001,"&lt;="&amp;$B164,Transactions!$G$2:$G$2001,"&lt;&gt;Exclude")-SUMIFS(Transactions!$C$2:$C$2001,Transactions!$H$2:$H$2001,$A164,Transactions!$A$2:$A$2001,"&gt;="&amp;DATE(1900,1,1),Transactions!$A$2:$A$2001,"&lt;="&amp;$B164,Transactions!$G$2:$G$2001,"&lt;&gt;Exclude")+SUMIFS('Journal Entries'!$D$2:$D$1001,'Journal Entries'!$C$2:$C$1001,$A164,'Journal Entries'!$B$2:$B$1001,"&gt;="&amp;DATE(1900,1,1),'Journal Entries'!$B$2:$B$1001,"&lt;="&amp;$B164)-SUMIFS('Journal Entries'!$E$2:$E$1001,'Journal Entries'!$C$2:$C$1001,$A164,'Journal Entries'!$B$2:$B$1001,"&gt;="&amp;DATE(1900,1,1),'Journal Entries'!$B$2:$B$1001,"&lt;="&amp;$B164)),2))</f>
        <v/>
      </c>
      <c r="E164" s="41" t="str">
        <f aca="false">IF(OR($C164="",$D164=""),"",ROUND($C164-$D164,2))</f>
        <v/>
      </c>
      <c r="F164" s="22" t="str">
        <f aca="false">IF(OR($A164="",$E164=""),"",IF($E164=0,"✓ Reconciled","✗ Off by "&amp;TEXT($E164,"#,##0.00")))</f>
        <v/>
      </c>
      <c r="G164" s="22"/>
      <c r="H164" s="22"/>
    </row>
    <row r="165" customFormat="false" ht="15" hidden="false" customHeight="false" outlineLevel="0" collapsed="false">
      <c r="A165" s="22"/>
      <c r="B165" s="42"/>
      <c r="C165" s="41"/>
      <c r="D165" s="41" t="str">
        <f aca="false">IF(OR($A165="",$B165=""),"",ROUND(IF(IFERROR(INDEX('Chart of Accounts'!$C$2:$C$57,MATCH($A165,'Chart of Accounts'!$A$2:$A$57,0)),"")="Liability",-1,1)*(SUMIFS(Transactions!$C$2:$C$2001,Transactions!$F$2:$F$2001,$A165,Transactions!$A$2:$A$2001,"&gt;="&amp;DATE(1900,1,1),Transactions!$A$2:$A$2001,"&lt;="&amp;$B165,Transactions!$G$2:$G$2001,"&lt;&gt;Exclude")-SUMIFS(Transactions!$C$2:$C$2001,Transactions!$H$2:$H$2001,$A165,Transactions!$A$2:$A$2001,"&gt;="&amp;DATE(1900,1,1),Transactions!$A$2:$A$2001,"&lt;="&amp;$B165,Transactions!$G$2:$G$2001,"&lt;&gt;Exclude")+SUMIFS('Journal Entries'!$D$2:$D$1001,'Journal Entries'!$C$2:$C$1001,$A165,'Journal Entries'!$B$2:$B$1001,"&gt;="&amp;DATE(1900,1,1),'Journal Entries'!$B$2:$B$1001,"&lt;="&amp;$B165)-SUMIFS('Journal Entries'!$E$2:$E$1001,'Journal Entries'!$C$2:$C$1001,$A165,'Journal Entries'!$B$2:$B$1001,"&gt;="&amp;DATE(1900,1,1),'Journal Entries'!$B$2:$B$1001,"&lt;="&amp;$B165)),2))</f>
        <v/>
      </c>
      <c r="E165" s="41" t="str">
        <f aca="false">IF(OR($C165="",$D165=""),"",ROUND($C165-$D165,2))</f>
        <v/>
      </c>
      <c r="F165" s="22" t="str">
        <f aca="false">IF(OR($A165="",$E165=""),"",IF($E165=0,"✓ Reconciled","✗ Off by "&amp;TEXT($E165,"#,##0.00")))</f>
        <v/>
      </c>
      <c r="G165" s="22"/>
      <c r="H165" s="22"/>
    </row>
    <row r="166" customFormat="false" ht="15" hidden="false" customHeight="false" outlineLevel="0" collapsed="false">
      <c r="A166" s="22"/>
      <c r="B166" s="42"/>
      <c r="C166" s="41"/>
      <c r="D166" s="41" t="str">
        <f aca="false">IF(OR($A166="",$B166=""),"",ROUND(IF(IFERROR(INDEX('Chart of Accounts'!$C$2:$C$57,MATCH($A166,'Chart of Accounts'!$A$2:$A$57,0)),"")="Liability",-1,1)*(SUMIFS(Transactions!$C$2:$C$2001,Transactions!$F$2:$F$2001,$A166,Transactions!$A$2:$A$2001,"&gt;="&amp;DATE(1900,1,1),Transactions!$A$2:$A$2001,"&lt;="&amp;$B166,Transactions!$G$2:$G$2001,"&lt;&gt;Exclude")-SUMIFS(Transactions!$C$2:$C$2001,Transactions!$H$2:$H$2001,$A166,Transactions!$A$2:$A$2001,"&gt;="&amp;DATE(1900,1,1),Transactions!$A$2:$A$2001,"&lt;="&amp;$B166,Transactions!$G$2:$G$2001,"&lt;&gt;Exclude")+SUMIFS('Journal Entries'!$D$2:$D$1001,'Journal Entries'!$C$2:$C$1001,$A166,'Journal Entries'!$B$2:$B$1001,"&gt;="&amp;DATE(1900,1,1),'Journal Entries'!$B$2:$B$1001,"&lt;="&amp;$B166)-SUMIFS('Journal Entries'!$E$2:$E$1001,'Journal Entries'!$C$2:$C$1001,$A166,'Journal Entries'!$B$2:$B$1001,"&gt;="&amp;DATE(1900,1,1),'Journal Entries'!$B$2:$B$1001,"&lt;="&amp;$B166)),2))</f>
        <v/>
      </c>
      <c r="E166" s="41" t="str">
        <f aca="false">IF(OR($C166="",$D166=""),"",ROUND($C166-$D166,2))</f>
        <v/>
      </c>
      <c r="F166" s="22" t="str">
        <f aca="false">IF(OR($A166="",$E166=""),"",IF($E166=0,"✓ Reconciled","✗ Off by "&amp;TEXT($E166,"#,##0.00")))</f>
        <v/>
      </c>
      <c r="G166" s="22"/>
      <c r="H166" s="22"/>
    </row>
    <row r="167" customFormat="false" ht="15" hidden="false" customHeight="false" outlineLevel="0" collapsed="false">
      <c r="A167" s="22"/>
      <c r="B167" s="42"/>
      <c r="C167" s="41"/>
      <c r="D167" s="41" t="str">
        <f aca="false">IF(OR($A167="",$B167=""),"",ROUND(IF(IFERROR(INDEX('Chart of Accounts'!$C$2:$C$57,MATCH($A167,'Chart of Accounts'!$A$2:$A$57,0)),"")="Liability",-1,1)*(SUMIFS(Transactions!$C$2:$C$2001,Transactions!$F$2:$F$2001,$A167,Transactions!$A$2:$A$2001,"&gt;="&amp;DATE(1900,1,1),Transactions!$A$2:$A$2001,"&lt;="&amp;$B167,Transactions!$G$2:$G$2001,"&lt;&gt;Exclude")-SUMIFS(Transactions!$C$2:$C$2001,Transactions!$H$2:$H$2001,$A167,Transactions!$A$2:$A$2001,"&gt;="&amp;DATE(1900,1,1),Transactions!$A$2:$A$2001,"&lt;="&amp;$B167,Transactions!$G$2:$G$2001,"&lt;&gt;Exclude")+SUMIFS('Journal Entries'!$D$2:$D$1001,'Journal Entries'!$C$2:$C$1001,$A167,'Journal Entries'!$B$2:$B$1001,"&gt;="&amp;DATE(1900,1,1),'Journal Entries'!$B$2:$B$1001,"&lt;="&amp;$B167)-SUMIFS('Journal Entries'!$E$2:$E$1001,'Journal Entries'!$C$2:$C$1001,$A167,'Journal Entries'!$B$2:$B$1001,"&gt;="&amp;DATE(1900,1,1),'Journal Entries'!$B$2:$B$1001,"&lt;="&amp;$B167)),2))</f>
        <v/>
      </c>
      <c r="E167" s="41" t="str">
        <f aca="false">IF(OR($C167="",$D167=""),"",ROUND($C167-$D167,2))</f>
        <v/>
      </c>
      <c r="F167" s="22" t="str">
        <f aca="false">IF(OR($A167="",$E167=""),"",IF($E167=0,"✓ Reconciled","✗ Off by "&amp;TEXT($E167,"#,##0.00")))</f>
        <v/>
      </c>
      <c r="G167" s="22"/>
      <c r="H167" s="22"/>
    </row>
    <row r="168" customFormat="false" ht="15" hidden="false" customHeight="false" outlineLevel="0" collapsed="false">
      <c r="A168" s="22"/>
      <c r="B168" s="42"/>
      <c r="C168" s="41"/>
      <c r="D168" s="41" t="str">
        <f aca="false">IF(OR($A168="",$B168=""),"",ROUND(IF(IFERROR(INDEX('Chart of Accounts'!$C$2:$C$57,MATCH($A168,'Chart of Accounts'!$A$2:$A$57,0)),"")="Liability",-1,1)*(SUMIFS(Transactions!$C$2:$C$2001,Transactions!$F$2:$F$2001,$A168,Transactions!$A$2:$A$2001,"&gt;="&amp;DATE(1900,1,1),Transactions!$A$2:$A$2001,"&lt;="&amp;$B168,Transactions!$G$2:$G$2001,"&lt;&gt;Exclude")-SUMIFS(Transactions!$C$2:$C$2001,Transactions!$H$2:$H$2001,$A168,Transactions!$A$2:$A$2001,"&gt;="&amp;DATE(1900,1,1),Transactions!$A$2:$A$2001,"&lt;="&amp;$B168,Transactions!$G$2:$G$2001,"&lt;&gt;Exclude")+SUMIFS('Journal Entries'!$D$2:$D$1001,'Journal Entries'!$C$2:$C$1001,$A168,'Journal Entries'!$B$2:$B$1001,"&gt;="&amp;DATE(1900,1,1),'Journal Entries'!$B$2:$B$1001,"&lt;="&amp;$B168)-SUMIFS('Journal Entries'!$E$2:$E$1001,'Journal Entries'!$C$2:$C$1001,$A168,'Journal Entries'!$B$2:$B$1001,"&gt;="&amp;DATE(1900,1,1),'Journal Entries'!$B$2:$B$1001,"&lt;="&amp;$B168)),2))</f>
        <v/>
      </c>
      <c r="E168" s="41" t="str">
        <f aca="false">IF(OR($C168="",$D168=""),"",ROUND($C168-$D168,2))</f>
        <v/>
      </c>
      <c r="F168" s="22" t="str">
        <f aca="false">IF(OR($A168="",$E168=""),"",IF($E168=0,"✓ Reconciled","✗ Off by "&amp;TEXT($E168,"#,##0.00")))</f>
        <v/>
      </c>
      <c r="G168" s="22"/>
      <c r="H168" s="22"/>
    </row>
    <row r="169" customFormat="false" ht="15" hidden="false" customHeight="false" outlineLevel="0" collapsed="false">
      <c r="A169" s="22"/>
      <c r="B169" s="42"/>
      <c r="C169" s="41"/>
      <c r="D169" s="41" t="str">
        <f aca="false">IF(OR($A169="",$B169=""),"",ROUND(IF(IFERROR(INDEX('Chart of Accounts'!$C$2:$C$57,MATCH($A169,'Chart of Accounts'!$A$2:$A$57,0)),"")="Liability",-1,1)*(SUMIFS(Transactions!$C$2:$C$2001,Transactions!$F$2:$F$2001,$A169,Transactions!$A$2:$A$2001,"&gt;="&amp;DATE(1900,1,1),Transactions!$A$2:$A$2001,"&lt;="&amp;$B169,Transactions!$G$2:$G$2001,"&lt;&gt;Exclude")-SUMIFS(Transactions!$C$2:$C$2001,Transactions!$H$2:$H$2001,$A169,Transactions!$A$2:$A$2001,"&gt;="&amp;DATE(1900,1,1),Transactions!$A$2:$A$2001,"&lt;="&amp;$B169,Transactions!$G$2:$G$2001,"&lt;&gt;Exclude")+SUMIFS('Journal Entries'!$D$2:$D$1001,'Journal Entries'!$C$2:$C$1001,$A169,'Journal Entries'!$B$2:$B$1001,"&gt;="&amp;DATE(1900,1,1),'Journal Entries'!$B$2:$B$1001,"&lt;="&amp;$B169)-SUMIFS('Journal Entries'!$E$2:$E$1001,'Journal Entries'!$C$2:$C$1001,$A169,'Journal Entries'!$B$2:$B$1001,"&gt;="&amp;DATE(1900,1,1),'Journal Entries'!$B$2:$B$1001,"&lt;="&amp;$B169)),2))</f>
        <v/>
      </c>
      <c r="E169" s="41" t="str">
        <f aca="false">IF(OR($C169="",$D169=""),"",ROUND($C169-$D169,2))</f>
        <v/>
      </c>
      <c r="F169" s="22" t="str">
        <f aca="false">IF(OR($A169="",$E169=""),"",IF($E169=0,"✓ Reconciled","✗ Off by "&amp;TEXT($E169,"#,##0.00")))</f>
        <v/>
      </c>
      <c r="G169" s="22"/>
      <c r="H169" s="22"/>
    </row>
    <row r="170" customFormat="false" ht="15" hidden="false" customHeight="false" outlineLevel="0" collapsed="false">
      <c r="A170" s="22"/>
      <c r="B170" s="42"/>
      <c r="C170" s="41"/>
      <c r="D170" s="41" t="str">
        <f aca="false">IF(OR($A170="",$B170=""),"",ROUND(IF(IFERROR(INDEX('Chart of Accounts'!$C$2:$C$57,MATCH($A170,'Chart of Accounts'!$A$2:$A$57,0)),"")="Liability",-1,1)*(SUMIFS(Transactions!$C$2:$C$2001,Transactions!$F$2:$F$2001,$A170,Transactions!$A$2:$A$2001,"&gt;="&amp;DATE(1900,1,1),Transactions!$A$2:$A$2001,"&lt;="&amp;$B170,Transactions!$G$2:$G$2001,"&lt;&gt;Exclude")-SUMIFS(Transactions!$C$2:$C$2001,Transactions!$H$2:$H$2001,$A170,Transactions!$A$2:$A$2001,"&gt;="&amp;DATE(1900,1,1),Transactions!$A$2:$A$2001,"&lt;="&amp;$B170,Transactions!$G$2:$G$2001,"&lt;&gt;Exclude")+SUMIFS('Journal Entries'!$D$2:$D$1001,'Journal Entries'!$C$2:$C$1001,$A170,'Journal Entries'!$B$2:$B$1001,"&gt;="&amp;DATE(1900,1,1),'Journal Entries'!$B$2:$B$1001,"&lt;="&amp;$B170)-SUMIFS('Journal Entries'!$E$2:$E$1001,'Journal Entries'!$C$2:$C$1001,$A170,'Journal Entries'!$B$2:$B$1001,"&gt;="&amp;DATE(1900,1,1),'Journal Entries'!$B$2:$B$1001,"&lt;="&amp;$B170)),2))</f>
        <v/>
      </c>
      <c r="E170" s="41" t="str">
        <f aca="false">IF(OR($C170="",$D170=""),"",ROUND($C170-$D170,2))</f>
        <v/>
      </c>
      <c r="F170" s="22" t="str">
        <f aca="false">IF(OR($A170="",$E170=""),"",IF($E170=0,"✓ Reconciled","✗ Off by "&amp;TEXT($E170,"#,##0.00")))</f>
        <v/>
      </c>
      <c r="G170" s="22"/>
      <c r="H170" s="22"/>
    </row>
    <row r="171" customFormat="false" ht="15" hidden="false" customHeight="false" outlineLevel="0" collapsed="false">
      <c r="A171" s="22"/>
      <c r="B171" s="42"/>
      <c r="C171" s="41"/>
      <c r="D171" s="41" t="str">
        <f aca="false">IF(OR($A171="",$B171=""),"",ROUND(IF(IFERROR(INDEX('Chart of Accounts'!$C$2:$C$57,MATCH($A171,'Chart of Accounts'!$A$2:$A$57,0)),"")="Liability",-1,1)*(SUMIFS(Transactions!$C$2:$C$2001,Transactions!$F$2:$F$2001,$A171,Transactions!$A$2:$A$2001,"&gt;="&amp;DATE(1900,1,1),Transactions!$A$2:$A$2001,"&lt;="&amp;$B171,Transactions!$G$2:$G$2001,"&lt;&gt;Exclude")-SUMIFS(Transactions!$C$2:$C$2001,Transactions!$H$2:$H$2001,$A171,Transactions!$A$2:$A$2001,"&gt;="&amp;DATE(1900,1,1),Transactions!$A$2:$A$2001,"&lt;="&amp;$B171,Transactions!$G$2:$G$2001,"&lt;&gt;Exclude")+SUMIFS('Journal Entries'!$D$2:$D$1001,'Journal Entries'!$C$2:$C$1001,$A171,'Journal Entries'!$B$2:$B$1001,"&gt;="&amp;DATE(1900,1,1),'Journal Entries'!$B$2:$B$1001,"&lt;="&amp;$B171)-SUMIFS('Journal Entries'!$E$2:$E$1001,'Journal Entries'!$C$2:$C$1001,$A171,'Journal Entries'!$B$2:$B$1001,"&gt;="&amp;DATE(1900,1,1),'Journal Entries'!$B$2:$B$1001,"&lt;="&amp;$B171)),2))</f>
        <v/>
      </c>
      <c r="E171" s="41" t="str">
        <f aca="false">IF(OR($C171="",$D171=""),"",ROUND($C171-$D171,2))</f>
        <v/>
      </c>
      <c r="F171" s="22" t="str">
        <f aca="false">IF(OR($A171="",$E171=""),"",IF($E171=0,"✓ Reconciled","✗ Off by "&amp;TEXT($E171,"#,##0.00")))</f>
        <v/>
      </c>
      <c r="G171" s="22"/>
      <c r="H171" s="22"/>
    </row>
    <row r="172" customFormat="false" ht="15" hidden="false" customHeight="false" outlineLevel="0" collapsed="false">
      <c r="A172" s="22"/>
      <c r="B172" s="42"/>
      <c r="C172" s="41"/>
      <c r="D172" s="41" t="str">
        <f aca="false">IF(OR($A172="",$B172=""),"",ROUND(IF(IFERROR(INDEX('Chart of Accounts'!$C$2:$C$57,MATCH($A172,'Chart of Accounts'!$A$2:$A$57,0)),"")="Liability",-1,1)*(SUMIFS(Transactions!$C$2:$C$2001,Transactions!$F$2:$F$2001,$A172,Transactions!$A$2:$A$2001,"&gt;="&amp;DATE(1900,1,1),Transactions!$A$2:$A$2001,"&lt;="&amp;$B172,Transactions!$G$2:$G$2001,"&lt;&gt;Exclude")-SUMIFS(Transactions!$C$2:$C$2001,Transactions!$H$2:$H$2001,$A172,Transactions!$A$2:$A$2001,"&gt;="&amp;DATE(1900,1,1),Transactions!$A$2:$A$2001,"&lt;="&amp;$B172,Transactions!$G$2:$G$2001,"&lt;&gt;Exclude")+SUMIFS('Journal Entries'!$D$2:$D$1001,'Journal Entries'!$C$2:$C$1001,$A172,'Journal Entries'!$B$2:$B$1001,"&gt;="&amp;DATE(1900,1,1),'Journal Entries'!$B$2:$B$1001,"&lt;="&amp;$B172)-SUMIFS('Journal Entries'!$E$2:$E$1001,'Journal Entries'!$C$2:$C$1001,$A172,'Journal Entries'!$B$2:$B$1001,"&gt;="&amp;DATE(1900,1,1),'Journal Entries'!$B$2:$B$1001,"&lt;="&amp;$B172)),2))</f>
        <v/>
      </c>
      <c r="E172" s="41" t="str">
        <f aca="false">IF(OR($C172="",$D172=""),"",ROUND($C172-$D172,2))</f>
        <v/>
      </c>
      <c r="F172" s="22" t="str">
        <f aca="false">IF(OR($A172="",$E172=""),"",IF($E172=0,"✓ Reconciled","✗ Off by "&amp;TEXT($E172,"#,##0.00")))</f>
        <v/>
      </c>
      <c r="G172" s="22"/>
      <c r="H172" s="22"/>
    </row>
    <row r="173" customFormat="false" ht="15" hidden="false" customHeight="false" outlineLevel="0" collapsed="false">
      <c r="A173" s="22"/>
      <c r="B173" s="42"/>
      <c r="C173" s="41"/>
      <c r="D173" s="41" t="str">
        <f aca="false">IF(OR($A173="",$B173=""),"",ROUND(IF(IFERROR(INDEX('Chart of Accounts'!$C$2:$C$57,MATCH($A173,'Chart of Accounts'!$A$2:$A$57,0)),"")="Liability",-1,1)*(SUMIFS(Transactions!$C$2:$C$2001,Transactions!$F$2:$F$2001,$A173,Transactions!$A$2:$A$2001,"&gt;="&amp;DATE(1900,1,1),Transactions!$A$2:$A$2001,"&lt;="&amp;$B173,Transactions!$G$2:$G$2001,"&lt;&gt;Exclude")-SUMIFS(Transactions!$C$2:$C$2001,Transactions!$H$2:$H$2001,$A173,Transactions!$A$2:$A$2001,"&gt;="&amp;DATE(1900,1,1),Transactions!$A$2:$A$2001,"&lt;="&amp;$B173,Transactions!$G$2:$G$2001,"&lt;&gt;Exclude")+SUMIFS('Journal Entries'!$D$2:$D$1001,'Journal Entries'!$C$2:$C$1001,$A173,'Journal Entries'!$B$2:$B$1001,"&gt;="&amp;DATE(1900,1,1),'Journal Entries'!$B$2:$B$1001,"&lt;="&amp;$B173)-SUMIFS('Journal Entries'!$E$2:$E$1001,'Journal Entries'!$C$2:$C$1001,$A173,'Journal Entries'!$B$2:$B$1001,"&gt;="&amp;DATE(1900,1,1),'Journal Entries'!$B$2:$B$1001,"&lt;="&amp;$B173)),2))</f>
        <v/>
      </c>
      <c r="E173" s="41" t="str">
        <f aca="false">IF(OR($C173="",$D173=""),"",ROUND($C173-$D173,2))</f>
        <v/>
      </c>
      <c r="F173" s="22" t="str">
        <f aca="false">IF(OR($A173="",$E173=""),"",IF($E173=0,"✓ Reconciled","✗ Off by "&amp;TEXT($E173,"#,##0.00")))</f>
        <v/>
      </c>
      <c r="G173" s="22"/>
      <c r="H173" s="22"/>
    </row>
    <row r="174" customFormat="false" ht="15" hidden="false" customHeight="false" outlineLevel="0" collapsed="false">
      <c r="A174" s="22"/>
      <c r="B174" s="42"/>
      <c r="C174" s="41"/>
      <c r="D174" s="41" t="str">
        <f aca="false">IF(OR($A174="",$B174=""),"",ROUND(IF(IFERROR(INDEX('Chart of Accounts'!$C$2:$C$57,MATCH($A174,'Chart of Accounts'!$A$2:$A$57,0)),"")="Liability",-1,1)*(SUMIFS(Transactions!$C$2:$C$2001,Transactions!$F$2:$F$2001,$A174,Transactions!$A$2:$A$2001,"&gt;="&amp;DATE(1900,1,1),Transactions!$A$2:$A$2001,"&lt;="&amp;$B174,Transactions!$G$2:$G$2001,"&lt;&gt;Exclude")-SUMIFS(Transactions!$C$2:$C$2001,Transactions!$H$2:$H$2001,$A174,Transactions!$A$2:$A$2001,"&gt;="&amp;DATE(1900,1,1),Transactions!$A$2:$A$2001,"&lt;="&amp;$B174,Transactions!$G$2:$G$2001,"&lt;&gt;Exclude")+SUMIFS('Journal Entries'!$D$2:$D$1001,'Journal Entries'!$C$2:$C$1001,$A174,'Journal Entries'!$B$2:$B$1001,"&gt;="&amp;DATE(1900,1,1),'Journal Entries'!$B$2:$B$1001,"&lt;="&amp;$B174)-SUMIFS('Journal Entries'!$E$2:$E$1001,'Journal Entries'!$C$2:$C$1001,$A174,'Journal Entries'!$B$2:$B$1001,"&gt;="&amp;DATE(1900,1,1),'Journal Entries'!$B$2:$B$1001,"&lt;="&amp;$B174)),2))</f>
        <v/>
      </c>
      <c r="E174" s="41" t="str">
        <f aca="false">IF(OR($C174="",$D174=""),"",ROUND($C174-$D174,2))</f>
        <v/>
      </c>
      <c r="F174" s="22" t="str">
        <f aca="false">IF(OR($A174="",$E174=""),"",IF($E174=0,"✓ Reconciled","✗ Off by "&amp;TEXT($E174,"#,##0.00")))</f>
        <v/>
      </c>
      <c r="G174" s="22"/>
      <c r="H174" s="22"/>
    </row>
    <row r="175" customFormat="false" ht="15" hidden="false" customHeight="false" outlineLevel="0" collapsed="false">
      <c r="A175" s="22"/>
      <c r="B175" s="42"/>
      <c r="C175" s="41"/>
      <c r="D175" s="41" t="str">
        <f aca="false">IF(OR($A175="",$B175=""),"",ROUND(IF(IFERROR(INDEX('Chart of Accounts'!$C$2:$C$57,MATCH($A175,'Chart of Accounts'!$A$2:$A$57,0)),"")="Liability",-1,1)*(SUMIFS(Transactions!$C$2:$C$2001,Transactions!$F$2:$F$2001,$A175,Transactions!$A$2:$A$2001,"&gt;="&amp;DATE(1900,1,1),Transactions!$A$2:$A$2001,"&lt;="&amp;$B175,Transactions!$G$2:$G$2001,"&lt;&gt;Exclude")-SUMIFS(Transactions!$C$2:$C$2001,Transactions!$H$2:$H$2001,$A175,Transactions!$A$2:$A$2001,"&gt;="&amp;DATE(1900,1,1),Transactions!$A$2:$A$2001,"&lt;="&amp;$B175,Transactions!$G$2:$G$2001,"&lt;&gt;Exclude")+SUMIFS('Journal Entries'!$D$2:$D$1001,'Journal Entries'!$C$2:$C$1001,$A175,'Journal Entries'!$B$2:$B$1001,"&gt;="&amp;DATE(1900,1,1),'Journal Entries'!$B$2:$B$1001,"&lt;="&amp;$B175)-SUMIFS('Journal Entries'!$E$2:$E$1001,'Journal Entries'!$C$2:$C$1001,$A175,'Journal Entries'!$B$2:$B$1001,"&gt;="&amp;DATE(1900,1,1),'Journal Entries'!$B$2:$B$1001,"&lt;="&amp;$B175)),2))</f>
        <v/>
      </c>
      <c r="E175" s="41" t="str">
        <f aca="false">IF(OR($C175="",$D175=""),"",ROUND($C175-$D175,2))</f>
        <v/>
      </c>
      <c r="F175" s="22" t="str">
        <f aca="false">IF(OR($A175="",$E175=""),"",IF($E175=0,"✓ Reconciled","✗ Off by "&amp;TEXT($E175,"#,##0.00")))</f>
        <v/>
      </c>
      <c r="G175" s="22"/>
      <c r="H175" s="22"/>
    </row>
    <row r="176" customFormat="false" ht="15" hidden="false" customHeight="false" outlineLevel="0" collapsed="false">
      <c r="A176" s="22"/>
      <c r="B176" s="42"/>
      <c r="C176" s="41"/>
      <c r="D176" s="41" t="str">
        <f aca="false">IF(OR($A176="",$B176=""),"",ROUND(IF(IFERROR(INDEX('Chart of Accounts'!$C$2:$C$57,MATCH($A176,'Chart of Accounts'!$A$2:$A$57,0)),"")="Liability",-1,1)*(SUMIFS(Transactions!$C$2:$C$2001,Transactions!$F$2:$F$2001,$A176,Transactions!$A$2:$A$2001,"&gt;="&amp;DATE(1900,1,1),Transactions!$A$2:$A$2001,"&lt;="&amp;$B176,Transactions!$G$2:$G$2001,"&lt;&gt;Exclude")-SUMIFS(Transactions!$C$2:$C$2001,Transactions!$H$2:$H$2001,$A176,Transactions!$A$2:$A$2001,"&gt;="&amp;DATE(1900,1,1),Transactions!$A$2:$A$2001,"&lt;="&amp;$B176,Transactions!$G$2:$G$2001,"&lt;&gt;Exclude")+SUMIFS('Journal Entries'!$D$2:$D$1001,'Journal Entries'!$C$2:$C$1001,$A176,'Journal Entries'!$B$2:$B$1001,"&gt;="&amp;DATE(1900,1,1),'Journal Entries'!$B$2:$B$1001,"&lt;="&amp;$B176)-SUMIFS('Journal Entries'!$E$2:$E$1001,'Journal Entries'!$C$2:$C$1001,$A176,'Journal Entries'!$B$2:$B$1001,"&gt;="&amp;DATE(1900,1,1),'Journal Entries'!$B$2:$B$1001,"&lt;="&amp;$B176)),2))</f>
        <v/>
      </c>
      <c r="E176" s="41" t="str">
        <f aca="false">IF(OR($C176="",$D176=""),"",ROUND($C176-$D176,2))</f>
        <v/>
      </c>
      <c r="F176" s="22" t="str">
        <f aca="false">IF(OR($A176="",$E176=""),"",IF($E176=0,"✓ Reconciled","✗ Off by "&amp;TEXT($E176,"#,##0.00")))</f>
        <v/>
      </c>
      <c r="G176" s="22"/>
      <c r="H176" s="22"/>
    </row>
    <row r="177" customFormat="false" ht="15" hidden="false" customHeight="false" outlineLevel="0" collapsed="false">
      <c r="A177" s="22"/>
      <c r="B177" s="42"/>
      <c r="C177" s="41"/>
      <c r="D177" s="41" t="str">
        <f aca="false">IF(OR($A177="",$B177=""),"",ROUND(IF(IFERROR(INDEX('Chart of Accounts'!$C$2:$C$57,MATCH($A177,'Chart of Accounts'!$A$2:$A$57,0)),"")="Liability",-1,1)*(SUMIFS(Transactions!$C$2:$C$2001,Transactions!$F$2:$F$2001,$A177,Transactions!$A$2:$A$2001,"&gt;="&amp;DATE(1900,1,1),Transactions!$A$2:$A$2001,"&lt;="&amp;$B177,Transactions!$G$2:$G$2001,"&lt;&gt;Exclude")-SUMIFS(Transactions!$C$2:$C$2001,Transactions!$H$2:$H$2001,$A177,Transactions!$A$2:$A$2001,"&gt;="&amp;DATE(1900,1,1),Transactions!$A$2:$A$2001,"&lt;="&amp;$B177,Transactions!$G$2:$G$2001,"&lt;&gt;Exclude")+SUMIFS('Journal Entries'!$D$2:$D$1001,'Journal Entries'!$C$2:$C$1001,$A177,'Journal Entries'!$B$2:$B$1001,"&gt;="&amp;DATE(1900,1,1),'Journal Entries'!$B$2:$B$1001,"&lt;="&amp;$B177)-SUMIFS('Journal Entries'!$E$2:$E$1001,'Journal Entries'!$C$2:$C$1001,$A177,'Journal Entries'!$B$2:$B$1001,"&gt;="&amp;DATE(1900,1,1),'Journal Entries'!$B$2:$B$1001,"&lt;="&amp;$B177)),2))</f>
        <v/>
      </c>
      <c r="E177" s="41" t="str">
        <f aca="false">IF(OR($C177="",$D177=""),"",ROUND($C177-$D177,2))</f>
        <v/>
      </c>
      <c r="F177" s="22" t="str">
        <f aca="false">IF(OR($A177="",$E177=""),"",IF($E177=0,"✓ Reconciled","✗ Off by "&amp;TEXT($E177,"#,##0.00")))</f>
        <v/>
      </c>
      <c r="G177" s="22"/>
      <c r="H177" s="22"/>
    </row>
    <row r="178" customFormat="false" ht="15" hidden="false" customHeight="false" outlineLevel="0" collapsed="false">
      <c r="A178" s="22"/>
      <c r="B178" s="42"/>
      <c r="C178" s="41"/>
      <c r="D178" s="41" t="str">
        <f aca="false">IF(OR($A178="",$B178=""),"",ROUND(IF(IFERROR(INDEX('Chart of Accounts'!$C$2:$C$57,MATCH($A178,'Chart of Accounts'!$A$2:$A$57,0)),"")="Liability",-1,1)*(SUMIFS(Transactions!$C$2:$C$2001,Transactions!$F$2:$F$2001,$A178,Transactions!$A$2:$A$2001,"&gt;="&amp;DATE(1900,1,1),Transactions!$A$2:$A$2001,"&lt;="&amp;$B178,Transactions!$G$2:$G$2001,"&lt;&gt;Exclude")-SUMIFS(Transactions!$C$2:$C$2001,Transactions!$H$2:$H$2001,$A178,Transactions!$A$2:$A$2001,"&gt;="&amp;DATE(1900,1,1),Transactions!$A$2:$A$2001,"&lt;="&amp;$B178,Transactions!$G$2:$G$2001,"&lt;&gt;Exclude")+SUMIFS('Journal Entries'!$D$2:$D$1001,'Journal Entries'!$C$2:$C$1001,$A178,'Journal Entries'!$B$2:$B$1001,"&gt;="&amp;DATE(1900,1,1),'Journal Entries'!$B$2:$B$1001,"&lt;="&amp;$B178)-SUMIFS('Journal Entries'!$E$2:$E$1001,'Journal Entries'!$C$2:$C$1001,$A178,'Journal Entries'!$B$2:$B$1001,"&gt;="&amp;DATE(1900,1,1),'Journal Entries'!$B$2:$B$1001,"&lt;="&amp;$B178)),2))</f>
        <v/>
      </c>
      <c r="E178" s="41" t="str">
        <f aca="false">IF(OR($C178="",$D178=""),"",ROUND($C178-$D178,2))</f>
        <v/>
      </c>
      <c r="F178" s="22" t="str">
        <f aca="false">IF(OR($A178="",$E178=""),"",IF($E178=0,"✓ Reconciled","✗ Off by "&amp;TEXT($E178,"#,##0.00")))</f>
        <v/>
      </c>
      <c r="G178" s="22"/>
      <c r="H178" s="22"/>
    </row>
    <row r="179" customFormat="false" ht="15" hidden="false" customHeight="false" outlineLevel="0" collapsed="false">
      <c r="A179" s="22"/>
      <c r="B179" s="42"/>
      <c r="C179" s="41"/>
      <c r="D179" s="41" t="str">
        <f aca="false">IF(OR($A179="",$B179=""),"",ROUND(IF(IFERROR(INDEX('Chart of Accounts'!$C$2:$C$57,MATCH($A179,'Chart of Accounts'!$A$2:$A$57,0)),"")="Liability",-1,1)*(SUMIFS(Transactions!$C$2:$C$2001,Transactions!$F$2:$F$2001,$A179,Transactions!$A$2:$A$2001,"&gt;="&amp;DATE(1900,1,1),Transactions!$A$2:$A$2001,"&lt;="&amp;$B179,Transactions!$G$2:$G$2001,"&lt;&gt;Exclude")-SUMIFS(Transactions!$C$2:$C$2001,Transactions!$H$2:$H$2001,$A179,Transactions!$A$2:$A$2001,"&gt;="&amp;DATE(1900,1,1),Transactions!$A$2:$A$2001,"&lt;="&amp;$B179,Transactions!$G$2:$G$2001,"&lt;&gt;Exclude")+SUMIFS('Journal Entries'!$D$2:$D$1001,'Journal Entries'!$C$2:$C$1001,$A179,'Journal Entries'!$B$2:$B$1001,"&gt;="&amp;DATE(1900,1,1),'Journal Entries'!$B$2:$B$1001,"&lt;="&amp;$B179)-SUMIFS('Journal Entries'!$E$2:$E$1001,'Journal Entries'!$C$2:$C$1001,$A179,'Journal Entries'!$B$2:$B$1001,"&gt;="&amp;DATE(1900,1,1),'Journal Entries'!$B$2:$B$1001,"&lt;="&amp;$B179)),2))</f>
        <v/>
      </c>
      <c r="E179" s="41" t="str">
        <f aca="false">IF(OR($C179="",$D179=""),"",ROUND($C179-$D179,2))</f>
        <v/>
      </c>
      <c r="F179" s="22" t="str">
        <f aca="false">IF(OR($A179="",$E179=""),"",IF($E179=0,"✓ Reconciled","✗ Off by "&amp;TEXT($E179,"#,##0.00")))</f>
        <v/>
      </c>
      <c r="G179" s="22"/>
      <c r="H179" s="22"/>
    </row>
    <row r="180" customFormat="false" ht="15" hidden="false" customHeight="false" outlineLevel="0" collapsed="false">
      <c r="A180" s="22"/>
      <c r="B180" s="42"/>
      <c r="C180" s="41"/>
      <c r="D180" s="41" t="str">
        <f aca="false">IF(OR($A180="",$B180=""),"",ROUND(IF(IFERROR(INDEX('Chart of Accounts'!$C$2:$C$57,MATCH($A180,'Chart of Accounts'!$A$2:$A$57,0)),"")="Liability",-1,1)*(SUMIFS(Transactions!$C$2:$C$2001,Transactions!$F$2:$F$2001,$A180,Transactions!$A$2:$A$2001,"&gt;="&amp;DATE(1900,1,1),Transactions!$A$2:$A$2001,"&lt;="&amp;$B180,Transactions!$G$2:$G$2001,"&lt;&gt;Exclude")-SUMIFS(Transactions!$C$2:$C$2001,Transactions!$H$2:$H$2001,$A180,Transactions!$A$2:$A$2001,"&gt;="&amp;DATE(1900,1,1),Transactions!$A$2:$A$2001,"&lt;="&amp;$B180,Transactions!$G$2:$G$2001,"&lt;&gt;Exclude")+SUMIFS('Journal Entries'!$D$2:$D$1001,'Journal Entries'!$C$2:$C$1001,$A180,'Journal Entries'!$B$2:$B$1001,"&gt;="&amp;DATE(1900,1,1),'Journal Entries'!$B$2:$B$1001,"&lt;="&amp;$B180)-SUMIFS('Journal Entries'!$E$2:$E$1001,'Journal Entries'!$C$2:$C$1001,$A180,'Journal Entries'!$B$2:$B$1001,"&gt;="&amp;DATE(1900,1,1),'Journal Entries'!$B$2:$B$1001,"&lt;="&amp;$B180)),2))</f>
        <v/>
      </c>
      <c r="E180" s="41" t="str">
        <f aca="false">IF(OR($C180="",$D180=""),"",ROUND($C180-$D180,2))</f>
        <v/>
      </c>
      <c r="F180" s="22" t="str">
        <f aca="false">IF(OR($A180="",$E180=""),"",IF($E180=0,"✓ Reconciled","✗ Off by "&amp;TEXT($E180,"#,##0.00")))</f>
        <v/>
      </c>
      <c r="G180" s="22"/>
      <c r="H180" s="22"/>
    </row>
    <row r="181" customFormat="false" ht="15" hidden="false" customHeight="false" outlineLevel="0" collapsed="false">
      <c r="A181" s="22"/>
      <c r="B181" s="42"/>
      <c r="C181" s="41"/>
      <c r="D181" s="41" t="str">
        <f aca="false">IF(OR($A181="",$B181=""),"",ROUND(IF(IFERROR(INDEX('Chart of Accounts'!$C$2:$C$57,MATCH($A181,'Chart of Accounts'!$A$2:$A$57,0)),"")="Liability",-1,1)*(SUMIFS(Transactions!$C$2:$C$2001,Transactions!$F$2:$F$2001,$A181,Transactions!$A$2:$A$2001,"&gt;="&amp;DATE(1900,1,1),Transactions!$A$2:$A$2001,"&lt;="&amp;$B181,Transactions!$G$2:$G$2001,"&lt;&gt;Exclude")-SUMIFS(Transactions!$C$2:$C$2001,Transactions!$H$2:$H$2001,$A181,Transactions!$A$2:$A$2001,"&gt;="&amp;DATE(1900,1,1),Transactions!$A$2:$A$2001,"&lt;="&amp;$B181,Transactions!$G$2:$G$2001,"&lt;&gt;Exclude")+SUMIFS('Journal Entries'!$D$2:$D$1001,'Journal Entries'!$C$2:$C$1001,$A181,'Journal Entries'!$B$2:$B$1001,"&gt;="&amp;DATE(1900,1,1),'Journal Entries'!$B$2:$B$1001,"&lt;="&amp;$B181)-SUMIFS('Journal Entries'!$E$2:$E$1001,'Journal Entries'!$C$2:$C$1001,$A181,'Journal Entries'!$B$2:$B$1001,"&gt;="&amp;DATE(1900,1,1),'Journal Entries'!$B$2:$B$1001,"&lt;="&amp;$B181)),2))</f>
        <v/>
      </c>
      <c r="E181" s="41" t="str">
        <f aca="false">IF(OR($C181="",$D181=""),"",ROUND($C181-$D181,2))</f>
        <v/>
      </c>
      <c r="F181" s="22" t="str">
        <f aca="false">IF(OR($A181="",$E181=""),"",IF($E181=0,"✓ Reconciled","✗ Off by "&amp;TEXT($E181,"#,##0.00")))</f>
        <v/>
      </c>
      <c r="G181" s="22"/>
      <c r="H181" s="22"/>
    </row>
    <row r="182" customFormat="false" ht="15" hidden="false" customHeight="false" outlineLevel="0" collapsed="false">
      <c r="A182" s="22"/>
      <c r="B182" s="42"/>
      <c r="C182" s="41"/>
      <c r="D182" s="41" t="str">
        <f aca="false">IF(OR($A182="",$B182=""),"",ROUND(IF(IFERROR(INDEX('Chart of Accounts'!$C$2:$C$57,MATCH($A182,'Chart of Accounts'!$A$2:$A$57,0)),"")="Liability",-1,1)*(SUMIFS(Transactions!$C$2:$C$2001,Transactions!$F$2:$F$2001,$A182,Transactions!$A$2:$A$2001,"&gt;="&amp;DATE(1900,1,1),Transactions!$A$2:$A$2001,"&lt;="&amp;$B182,Transactions!$G$2:$G$2001,"&lt;&gt;Exclude")-SUMIFS(Transactions!$C$2:$C$2001,Transactions!$H$2:$H$2001,$A182,Transactions!$A$2:$A$2001,"&gt;="&amp;DATE(1900,1,1),Transactions!$A$2:$A$2001,"&lt;="&amp;$B182,Transactions!$G$2:$G$2001,"&lt;&gt;Exclude")+SUMIFS('Journal Entries'!$D$2:$D$1001,'Journal Entries'!$C$2:$C$1001,$A182,'Journal Entries'!$B$2:$B$1001,"&gt;="&amp;DATE(1900,1,1),'Journal Entries'!$B$2:$B$1001,"&lt;="&amp;$B182)-SUMIFS('Journal Entries'!$E$2:$E$1001,'Journal Entries'!$C$2:$C$1001,$A182,'Journal Entries'!$B$2:$B$1001,"&gt;="&amp;DATE(1900,1,1),'Journal Entries'!$B$2:$B$1001,"&lt;="&amp;$B182)),2))</f>
        <v/>
      </c>
      <c r="E182" s="41" t="str">
        <f aca="false">IF(OR($C182="",$D182=""),"",ROUND($C182-$D182,2))</f>
        <v/>
      </c>
      <c r="F182" s="22" t="str">
        <f aca="false">IF(OR($A182="",$E182=""),"",IF($E182=0,"✓ Reconciled","✗ Off by "&amp;TEXT($E182,"#,##0.00")))</f>
        <v/>
      </c>
      <c r="G182" s="22"/>
      <c r="H182" s="22"/>
    </row>
    <row r="183" customFormat="false" ht="15" hidden="false" customHeight="false" outlineLevel="0" collapsed="false">
      <c r="A183" s="22"/>
      <c r="B183" s="42"/>
      <c r="C183" s="41"/>
      <c r="D183" s="41" t="str">
        <f aca="false">IF(OR($A183="",$B183=""),"",ROUND(IF(IFERROR(INDEX('Chart of Accounts'!$C$2:$C$57,MATCH($A183,'Chart of Accounts'!$A$2:$A$57,0)),"")="Liability",-1,1)*(SUMIFS(Transactions!$C$2:$C$2001,Transactions!$F$2:$F$2001,$A183,Transactions!$A$2:$A$2001,"&gt;="&amp;DATE(1900,1,1),Transactions!$A$2:$A$2001,"&lt;="&amp;$B183,Transactions!$G$2:$G$2001,"&lt;&gt;Exclude")-SUMIFS(Transactions!$C$2:$C$2001,Transactions!$H$2:$H$2001,$A183,Transactions!$A$2:$A$2001,"&gt;="&amp;DATE(1900,1,1),Transactions!$A$2:$A$2001,"&lt;="&amp;$B183,Transactions!$G$2:$G$2001,"&lt;&gt;Exclude")+SUMIFS('Journal Entries'!$D$2:$D$1001,'Journal Entries'!$C$2:$C$1001,$A183,'Journal Entries'!$B$2:$B$1001,"&gt;="&amp;DATE(1900,1,1),'Journal Entries'!$B$2:$B$1001,"&lt;="&amp;$B183)-SUMIFS('Journal Entries'!$E$2:$E$1001,'Journal Entries'!$C$2:$C$1001,$A183,'Journal Entries'!$B$2:$B$1001,"&gt;="&amp;DATE(1900,1,1),'Journal Entries'!$B$2:$B$1001,"&lt;="&amp;$B183)),2))</f>
        <v/>
      </c>
      <c r="E183" s="41" t="str">
        <f aca="false">IF(OR($C183="",$D183=""),"",ROUND($C183-$D183,2))</f>
        <v/>
      </c>
      <c r="F183" s="22" t="str">
        <f aca="false">IF(OR($A183="",$E183=""),"",IF($E183=0,"✓ Reconciled","✗ Off by "&amp;TEXT($E183,"#,##0.00")))</f>
        <v/>
      </c>
      <c r="G183" s="22"/>
      <c r="H183" s="22"/>
    </row>
    <row r="184" customFormat="false" ht="15" hidden="false" customHeight="false" outlineLevel="0" collapsed="false">
      <c r="A184" s="22"/>
      <c r="B184" s="42"/>
      <c r="C184" s="41"/>
      <c r="D184" s="41" t="str">
        <f aca="false">IF(OR($A184="",$B184=""),"",ROUND(IF(IFERROR(INDEX('Chart of Accounts'!$C$2:$C$57,MATCH($A184,'Chart of Accounts'!$A$2:$A$57,0)),"")="Liability",-1,1)*(SUMIFS(Transactions!$C$2:$C$2001,Transactions!$F$2:$F$2001,$A184,Transactions!$A$2:$A$2001,"&gt;="&amp;DATE(1900,1,1),Transactions!$A$2:$A$2001,"&lt;="&amp;$B184,Transactions!$G$2:$G$2001,"&lt;&gt;Exclude")-SUMIFS(Transactions!$C$2:$C$2001,Transactions!$H$2:$H$2001,$A184,Transactions!$A$2:$A$2001,"&gt;="&amp;DATE(1900,1,1),Transactions!$A$2:$A$2001,"&lt;="&amp;$B184,Transactions!$G$2:$G$2001,"&lt;&gt;Exclude")+SUMIFS('Journal Entries'!$D$2:$D$1001,'Journal Entries'!$C$2:$C$1001,$A184,'Journal Entries'!$B$2:$B$1001,"&gt;="&amp;DATE(1900,1,1),'Journal Entries'!$B$2:$B$1001,"&lt;="&amp;$B184)-SUMIFS('Journal Entries'!$E$2:$E$1001,'Journal Entries'!$C$2:$C$1001,$A184,'Journal Entries'!$B$2:$B$1001,"&gt;="&amp;DATE(1900,1,1),'Journal Entries'!$B$2:$B$1001,"&lt;="&amp;$B184)),2))</f>
        <v/>
      </c>
      <c r="E184" s="41" t="str">
        <f aca="false">IF(OR($C184="",$D184=""),"",ROUND($C184-$D184,2))</f>
        <v/>
      </c>
      <c r="F184" s="22" t="str">
        <f aca="false">IF(OR($A184="",$E184=""),"",IF($E184=0,"✓ Reconciled","✗ Off by "&amp;TEXT($E184,"#,##0.00")))</f>
        <v/>
      </c>
      <c r="G184" s="22"/>
      <c r="H184" s="22"/>
    </row>
    <row r="185" customFormat="false" ht="15" hidden="false" customHeight="false" outlineLevel="0" collapsed="false">
      <c r="A185" s="22"/>
      <c r="B185" s="42"/>
      <c r="C185" s="41"/>
      <c r="D185" s="41" t="str">
        <f aca="false">IF(OR($A185="",$B185=""),"",ROUND(IF(IFERROR(INDEX('Chart of Accounts'!$C$2:$C$57,MATCH($A185,'Chart of Accounts'!$A$2:$A$57,0)),"")="Liability",-1,1)*(SUMIFS(Transactions!$C$2:$C$2001,Transactions!$F$2:$F$2001,$A185,Transactions!$A$2:$A$2001,"&gt;="&amp;DATE(1900,1,1),Transactions!$A$2:$A$2001,"&lt;="&amp;$B185,Transactions!$G$2:$G$2001,"&lt;&gt;Exclude")-SUMIFS(Transactions!$C$2:$C$2001,Transactions!$H$2:$H$2001,$A185,Transactions!$A$2:$A$2001,"&gt;="&amp;DATE(1900,1,1),Transactions!$A$2:$A$2001,"&lt;="&amp;$B185,Transactions!$G$2:$G$2001,"&lt;&gt;Exclude")+SUMIFS('Journal Entries'!$D$2:$D$1001,'Journal Entries'!$C$2:$C$1001,$A185,'Journal Entries'!$B$2:$B$1001,"&gt;="&amp;DATE(1900,1,1),'Journal Entries'!$B$2:$B$1001,"&lt;="&amp;$B185)-SUMIFS('Journal Entries'!$E$2:$E$1001,'Journal Entries'!$C$2:$C$1001,$A185,'Journal Entries'!$B$2:$B$1001,"&gt;="&amp;DATE(1900,1,1),'Journal Entries'!$B$2:$B$1001,"&lt;="&amp;$B185)),2))</f>
        <v/>
      </c>
      <c r="E185" s="41" t="str">
        <f aca="false">IF(OR($C185="",$D185=""),"",ROUND($C185-$D185,2))</f>
        <v/>
      </c>
      <c r="F185" s="22" t="str">
        <f aca="false">IF(OR($A185="",$E185=""),"",IF($E185=0,"✓ Reconciled","✗ Off by "&amp;TEXT($E185,"#,##0.00")))</f>
        <v/>
      </c>
      <c r="G185" s="22"/>
      <c r="H185" s="22"/>
    </row>
    <row r="186" customFormat="false" ht="15" hidden="false" customHeight="false" outlineLevel="0" collapsed="false">
      <c r="A186" s="22"/>
      <c r="B186" s="42"/>
      <c r="C186" s="41"/>
      <c r="D186" s="41" t="str">
        <f aca="false">IF(OR($A186="",$B186=""),"",ROUND(IF(IFERROR(INDEX('Chart of Accounts'!$C$2:$C$57,MATCH($A186,'Chart of Accounts'!$A$2:$A$57,0)),"")="Liability",-1,1)*(SUMIFS(Transactions!$C$2:$C$2001,Transactions!$F$2:$F$2001,$A186,Transactions!$A$2:$A$2001,"&gt;="&amp;DATE(1900,1,1),Transactions!$A$2:$A$2001,"&lt;="&amp;$B186,Transactions!$G$2:$G$2001,"&lt;&gt;Exclude")-SUMIFS(Transactions!$C$2:$C$2001,Transactions!$H$2:$H$2001,$A186,Transactions!$A$2:$A$2001,"&gt;="&amp;DATE(1900,1,1),Transactions!$A$2:$A$2001,"&lt;="&amp;$B186,Transactions!$G$2:$G$2001,"&lt;&gt;Exclude")+SUMIFS('Journal Entries'!$D$2:$D$1001,'Journal Entries'!$C$2:$C$1001,$A186,'Journal Entries'!$B$2:$B$1001,"&gt;="&amp;DATE(1900,1,1),'Journal Entries'!$B$2:$B$1001,"&lt;="&amp;$B186)-SUMIFS('Journal Entries'!$E$2:$E$1001,'Journal Entries'!$C$2:$C$1001,$A186,'Journal Entries'!$B$2:$B$1001,"&gt;="&amp;DATE(1900,1,1),'Journal Entries'!$B$2:$B$1001,"&lt;="&amp;$B186)),2))</f>
        <v/>
      </c>
      <c r="E186" s="41" t="str">
        <f aca="false">IF(OR($C186="",$D186=""),"",ROUND($C186-$D186,2))</f>
        <v/>
      </c>
      <c r="F186" s="22" t="str">
        <f aca="false">IF(OR($A186="",$E186=""),"",IF($E186=0,"✓ Reconciled","✗ Off by "&amp;TEXT($E186,"#,##0.00")))</f>
        <v/>
      </c>
      <c r="G186" s="22"/>
      <c r="H186" s="22"/>
    </row>
    <row r="187" customFormat="false" ht="15" hidden="false" customHeight="false" outlineLevel="0" collapsed="false">
      <c r="A187" s="22"/>
      <c r="B187" s="42"/>
      <c r="C187" s="41"/>
      <c r="D187" s="41" t="str">
        <f aca="false">IF(OR($A187="",$B187=""),"",ROUND(IF(IFERROR(INDEX('Chart of Accounts'!$C$2:$C$57,MATCH($A187,'Chart of Accounts'!$A$2:$A$57,0)),"")="Liability",-1,1)*(SUMIFS(Transactions!$C$2:$C$2001,Transactions!$F$2:$F$2001,$A187,Transactions!$A$2:$A$2001,"&gt;="&amp;DATE(1900,1,1),Transactions!$A$2:$A$2001,"&lt;="&amp;$B187,Transactions!$G$2:$G$2001,"&lt;&gt;Exclude")-SUMIFS(Transactions!$C$2:$C$2001,Transactions!$H$2:$H$2001,$A187,Transactions!$A$2:$A$2001,"&gt;="&amp;DATE(1900,1,1),Transactions!$A$2:$A$2001,"&lt;="&amp;$B187,Transactions!$G$2:$G$2001,"&lt;&gt;Exclude")+SUMIFS('Journal Entries'!$D$2:$D$1001,'Journal Entries'!$C$2:$C$1001,$A187,'Journal Entries'!$B$2:$B$1001,"&gt;="&amp;DATE(1900,1,1),'Journal Entries'!$B$2:$B$1001,"&lt;="&amp;$B187)-SUMIFS('Journal Entries'!$E$2:$E$1001,'Journal Entries'!$C$2:$C$1001,$A187,'Journal Entries'!$B$2:$B$1001,"&gt;="&amp;DATE(1900,1,1),'Journal Entries'!$B$2:$B$1001,"&lt;="&amp;$B187)),2))</f>
        <v/>
      </c>
      <c r="E187" s="41" t="str">
        <f aca="false">IF(OR($C187="",$D187=""),"",ROUND($C187-$D187,2))</f>
        <v/>
      </c>
      <c r="F187" s="22" t="str">
        <f aca="false">IF(OR($A187="",$E187=""),"",IF($E187=0,"✓ Reconciled","✗ Off by "&amp;TEXT($E187,"#,##0.00")))</f>
        <v/>
      </c>
      <c r="G187" s="22"/>
      <c r="H187" s="22"/>
    </row>
    <row r="188" customFormat="false" ht="15" hidden="false" customHeight="false" outlineLevel="0" collapsed="false">
      <c r="A188" s="22"/>
      <c r="B188" s="42"/>
      <c r="C188" s="41"/>
      <c r="D188" s="41" t="str">
        <f aca="false">IF(OR($A188="",$B188=""),"",ROUND(IF(IFERROR(INDEX('Chart of Accounts'!$C$2:$C$57,MATCH($A188,'Chart of Accounts'!$A$2:$A$57,0)),"")="Liability",-1,1)*(SUMIFS(Transactions!$C$2:$C$2001,Transactions!$F$2:$F$2001,$A188,Transactions!$A$2:$A$2001,"&gt;="&amp;DATE(1900,1,1),Transactions!$A$2:$A$2001,"&lt;="&amp;$B188,Transactions!$G$2:$G$2001,"&lt;&gt;Exclude")-SUMIFS(Transactions!$C$2:$C$2001,Transactions!$H$2:$H$2001,$A188,Transactions!$A$2:$A$2001,"&gt;="&amp;DATE(1900,1,1),Transactions!$A$2:$A$2001,"&lt;="&amp;$B188,Transactions!$G$2:$G$2001,"&lt;&gt;Exclude")+SUMIFS('Journal Entries'!$D$2:$D$1001,'Journal Entries'!$C$2:$C$1001,$A188,'Journal Entries'!$B$2:$B$1001,"&gt;="&amp;DATE(1900,1,1),'Journal Entries'!$B$2:$B$1001,"&lt;="&amp;$B188)-SUMIFS('Journal Entries'!$E$2:$E$1001,'Journal Entries'!$C$2:$C$1001,$A188,'Journal Entries'!$B$2:$B$1001,"&gt;="&amp;DATE(1900,1,1),'Journal Entries'!$B$2:$B$1001,"&lt;="&amp;$B188)),2))</f>
        <v/>
      </c>
      <c r="E188" s="41" t="str">
        <f aca="false">IF(OR($C188="",$D188=""),"",ROUND($C188-$D188,2))</f>
        <v/>
      </c>
      <c r="F188" s="22" t="str">
        <f aca="false">IF(OR($A188="",$E188=""),"",IF($E188=0,"✓ Reconciled","✗ Off by "&amp;TEXT($E188,"#,##0.00")))</f>
        <v/>
      </c>
      <c r="G188" s="22"/>
      <c r="H188" s="22"/>
    </row>
    <row r="189" customFormat="false" ht="15" hidden="false" customHeight="false" outlineLevel="0" collapsed="false">
      <c r="A189" s="22"/>
      <c r="B189" s="42"/>
      <c r="C189" s="41"/>
      <c r="D189" s="41" t="str">
        <f aca="false">IF(OR($A189="",$B189=""),"",ROUND(IF(IFERROR(INDEX('Chart of Accounts'!$C$2:$C$57,MATCH($A189,'Chart of Accounts'!$A$2:$A$57,0)),"")="Liability",-1,1)*(SUMIFS(Transactions!$C$2:$C$2001,Transactions!$F$2:$F$2001,$A189,Transactions!$A$2:$A$2001,"&gt;="&amp;DATE(1900,1,1),Transactions!$A$2:$A$2001,"&lt;="&amp;$B189,Transactions!$G$2:$G$2001,"&lt;&gt;Exclude")-SUMIFS(Transactions!$C$2:$C$2001,Transactions!$H$2:$H$2001,$A189,Transactions!$A$2:$A$2001,"&gt;="&amp;DATE(1900,1,1),Transactions!$A$2:$A$2001,"&lt;="&amp;$B189,Transactions!$G$2:$G$2001,"&lt;&gt;Exclude")+SUMIFS('Journal Entries'!$D$2:$D$1001,'Journal Entries'!$C$2:$C$1001,$A189,'Journal Entries'!$B$2:$B$1001,"&gt;="&amp;DATE(1900,1,1),'Journal Entries'!$B$2:$B$1001,"&lt;="&amp;$B189)-SUMIFS('Journal Entries'!$E$2:$E$1001,'Journal Entries'!$C$2:$C$1001,$A189,'Journal Entries'!$B$2:$B$1001,"&gt;="&amp;DATE(1900,1,1),'Journal Entries'!$B$2:$B$1001,"&lt;="&amp;$B189)),2))</f>
        <v/>
      </c>
      <c r="E189" s="41" t="str">
        <f aca="false">IF(OR($C189="",$D189=""),"",ROUND($C189-$D189,2))</f>
        <v/>
      </c>
      <c r="F189" s="22" t="str">
        <f aca="false">IF(OR($A189="",$E189=""),"",IF($E189=0,"✓ Reconciled","✗ Off by "&amp;TEXT($E189,"#,##0.00")))</f>
        <v/>
      </c>
      <c r="G189" s="22"/>
      <c r="H189" s="22"/>
    </row>
    <row r="190" customFormat="false" ht="15" hidden="false" customHeight="false" outlineLevel="0" collapsed="false">
      <c r="A190" s="22"/>
      <c r="B190" s="42"/>
      <c r="C190" s="41"/>
      <c r="D190" s="41" t="str">
        <f aca="false">IF(OR($A190="",$B190=""),"",ROUND(IF(IFERROR(INDEX('Chart of Accounts'!$C$2:$C$57,MATCH($A190,'Chart of Accounts'!$A$2:$A$57,0)),"")="Liability",-1,1)*(SUMIFS(Transactions!$C$2:$C$2001,Transactions!$F$2:$F$2001,$A190,Transactions!$A$2:$A$2001,"&gt;="&amp;DATE(1900,1,1),Transactions!$A$2:$A$2001,"&lt;="&amp;$B190,Transactions!$G$2:$G$2001,"&lt;&gt;Exclude")-SUMIFS(Transactions!$C$2:$C$2001,Transactions!$H$2:$H$2001,$A190,Transactions!$A$2:$A$2001,"&gt;="&amp;DATE(1900,1,1),Transactions!$A$2:$A$2001,"&lt;="&amp;$B190,Transactions!$G$2:$G$2001,"&lt;&gt;Exclude")+SUMIFS('Journal Entries'!$D$2:$D$1001,'Journal Entries'!$C$2:$C$1001,$A190,'Journal Entries'!$B$2:$B$1001,"&gt;="&amp;DATE(1900,1,1),'Journal Entries'!$B$2:$B$1001,"&lt;="&amp;$B190)-SUMIFS('Journal Entries'!$E$2:$E$1001,'Journal Entries'!$C$2:$C$1001,$A190,'Journal Entries'!$B$2:$B$1001,"&gt;="&amp;DATE(1900,1,1),'Journal Entries'!$B$2:$B$1001,"&lt;="&amp;$B190)),2))</f>
        <v/>
      </c>
      <c r="E190" s="41" t="str">
        <f aca="false">IF(OR($C190="",$D190=""),"",ROUND($C190-$D190,2))</f>
        <v/>
      </c>
      <c r="F190" s="22" t="str">
        <f aca="false">IF(OR($A190="",$E190=""),"",IF($E190=0,"✓ Reconciled","✗ Off by "&amp;TEXT($E190,"#,##0.00")))</f>
        <v/>
      </c>
      <c r="G190" s="22"/>
      <c r="H190" s="22"/>
    </row>
    <row r="191" customFormat="false" ht="15" hidden="false" customHeight="false" outlineLevel="0" collapsed="false">
      <c r="A191" s="22"/>
      <c r="B191" s="42"/>
      <c r="C191" s="41"/>
      <c r="D191" s="41" t="str">
        <f aca="false">IF(OR($A191="",$B191=""),"",ROUND(IF(IFERROR(INDEX('Chart of Accounts'!$C$2:$C$57,MATCH($A191,'Chart of Accounts'!$A$2:$A$57,0)),"")="Liability",-1,1)*(SUMIFS(Transactions!$C$2:$C$2001,Transactions!$F$2:$F$2001,$A191,Transactions!$A$2:$A$2001,"&gt;="&amp;DATE(1900,1,1),Transactions!$A$2:$A$2001,"&lt;="&amp;$B191,Transactions!$G$2:$G$2001,"&lt;&gt;Exclude")-SUMIFS(Transactions!$C$2:$C$2001,Transactions!$H$2:$H$2001,$A191,Transactions!$A$2:$A$2001,"&gt;="&amp;DATE(1900,1,1),Transactions!$A$2:$A$2001,"&lt;="&amp;$B191,Transactions!$G$2:$G$2001,"&lt;&gt;Exclude")+SUMIFS('Journal Entries'!$D$2:$D$1001,'Journal Entries'!$C$2:$C$1001,$A191,'Journal Entries'!$B$2:$B$1001,"&gt;="&amp;DATE(1900,1,1),'Journal Entries'!$B$2:$B$1001,"&lt;="&amp;$B191)-SUMIFS('Journal Entries'!$E$2:$E$1001,'Journal Entries'!$C$2:$C$1001,$A191,'Journal Entries'!$B$2:$B$1001,"&gt;="&amp;DATE(1900,1,1),'Journal Entries'!$B$2:$B$1001,"&lt;="&amp;$B191)),2))</f>
        <v/>
      </c>
      <c r="E191" s="41" t="str">
        <f aca="false">IF(OR($C191="",$D191=""),"",ROUND($C191-$D191,2))</f>
        <v/>
      </c>
      <c r="F191" s="22" t="str">
        <f aca="false">IF(OR($A191="",$E191=""),"",IF($E191=0,"✓ Reconciled","✗ Off by "&amp;TEXT($E191,"#,##0.00")))</f>
        <v/>
      </c>
      <c r="G191" s="22"/>
      <c r="H191" s="22"/>
    </row>
    <row r="192" customFormat="false" ht="15" hidden="false" customHeight="false" outlineLevel="0" collapsed="false">
      <c r="A192" s="22"/>
      <c r="B192" s="42"/>
      <c r="C192" s="41"/>
      <c r="D192" s="41" t="str">
        <f aca="false">IF(OR($A192="",$B192=""),"",ROUND(IF(IFERROR(INDEX('Chart of Accounts'!$C$2:$C$57,MATCH($A192,'Chart of Accounts'!$A$2:$A$57,0)),"")="Liability",-1,1)*(SUMIFS(Transactions!$C$2:$C$2001,Transactions!$F$2:$F$2001,$A192,Transactions!$A$2:$A$2001,"&gt;="&amp;DATE(1900,1,1),Transactions!$A$2:$A$2001,"&lt;="&amp;$B192,Transactions!$G$2:$G$2001,"&lt;&gt;Exclude")-SUMIFS(Transactions!$C$2:$C$2001,Transactions!$H$2:$H$2001,$A192,Transactions!$A$2:$A$2001,"&gt;="&amp;DATE(1900,1,1),Transactions!$A$2:$A$2001,"&lt;="&amp;$B192,Transactions!$G$2:$G$2001,"&lt;&gt;Exclude")+SUMIFS('Journal Entries'!$D$2:$D$1001,'Journal Entries'!$C$2:$C$1001,$A192,'Journal Entries'!$B$2:$B$1001,"&gt;="&amp;DATE(1900,1,1),'Journal Entries'!$B$2:$B$1001,"&lt;="&amp;$B192)-SUMIFS('Journal Entries'!$E$2:$E$1001,'Journal Entries'!$C$2:$C$1001,$A192,'Journal Entries'!$B$2:$B$1001,"&gt;="&amp;DATE(1900,1,1),'Journal Entries'!$B$2:$B$1001,"&lt;="&amp;$B192)),2))</f>
        <v/>
      </c>
      <c r="E192" s="41" t="str">
        <f aca="false">IF(OR($C192="",$D192=""),"",ROUND($C192-$D192,2))</f>
        <v/>
      </c>
      <c r="F192" s="22" t="str">
        <f aca="false">IF(OR($A192="",$E192=""),"",IF($E192=0,"✓ Reconciled","✗ Off by "&amp;TEXT($E192,"#,##0.00")))</f>
        <v/>
      </c>
      <c r="G192" s="22"/>
      <c r="H192" s="22"/>
    </row>
    <row r="193" customFormat="false" ht="15" hidden="false" customHeight="false" outlineLevel="0" collapsed="false">
      <c r="A193" s="22"/>
      <c r="B193" s="42"/>
      <c r="C193" s="41"/>
      <c r="D193" s="41" t="str">
        <f aca="false">IF(OR($A193="",$B193=""),"",ROUND(IF(IFERROR(INDEX('Chart of Accounts'!$C$2:$C$57,MATCH($A193,'Chart of Accounts'!$A$2:$A$57,0)),"")="Liability",-1,1)*(SUMIFS(Transactions!$C$2:$C$2001,Transactions!$F$2:$F$2001,$A193,Transactions!$A$2:$A$2001,"&gt;="&amp;DATE(1900,1,1),Transactions!$A$2:$A$2001,"&lt;="&amp;$B193,Transactions!$G$2:$G$2001,"&lt;&gt;Exclude")-SUMIFS(Transactions!$C$2:$C$2001,Transactions!$H$2:$H$2001,$A193,Transactions!$A$2:$A$2001,"&gt;="&amp;DATE(1900,1,1),Transactions!$A$2:$A$2001,"&lt;="&amp;$B193,Transactions!$G$2:$G$2001,"&lt;&gt;Exclude")+SUMIFS('Journal Entries'!$D$2:$D$1001,'Journal Entries'!$C$2:$C$1001,$A193,'Journal Entries'!$B$2:$B$1001,"&gt;="&amp;DATE(1900,1,1),'Journal Entries'!$B$2:$B$1001,"&lt;="&amp;$B193)-SUMIFS('Journal Entries'!$E$2:$E$1001,'Journal Entries'!$C$2:$C$1001,$A193,'Journal Entries'!$B$2:$B$1001,"&gt;="&amp;DATE(1900,1,1),'Journal Entries'!$B$2:$B$1001,"&lt;="&amp;$B193)),2))</f>
        <v/>
      </c>
      <c r="E193" s="41" t="str">
        <f aca="false">IF(OR($C193="",$D193=""),"",ROUND($C193-$D193,2))</f>
        <v/>
      </c>
      <c r="F193" s="22" t="str">
        <f aca="false">IF(OR($A193="",$E193=""),"",IF($E193=0,"✓ Reconciled","✗ Off by "&amp;TEXT($E193,"#,##0.00")))</f>
        <v/>
      </c>
      <c r="G193" s="22"/>
      <c r="H193" s="22"/>
    </row>
    <row r="194" customFormat="false" ht="15" hidden="false" customHeight="false" outlineLevel="0" collapsed="false">
      <c r="A194" s="22"/>
      <c r="B194" s="42"/>
      <c r="C194" s="41"/>
      <c r="D194" s="41" t="str">
        <f aca="false">IF(OR($A194="",$B194=""),"",ROUND(IF(IFERROR(INDEX('Chart of Accounts'!$C$2:$C$57,MATCH($A194,'Chart of Accounts'!$A$2:$A$57,0)),"")="Liability",-1,1)*(SUMIFS(Transactions!$C$2:$C$2001,Transactions!$F$2:$F$2001,$A194,Transactions!$A$2:$A$2001,"&gt;="&amp;DATE(1900,1,1),Transactions!$A$2:$A$2001,"&lt;="&amp;$B194,Transactions!$G$2:$G$2001,"&lt;&gt;Exclude")-SUMIFS(Transactions!$C$2:$C$2001,Transactions!$H$2:$H$2001,$A194,Transactions!$A$2:$A$2001,"&gt;="&amp;DATE(1900,1,1),Transactions!$A$2:$A$2001,"&lt;="&amp;$B194,Transactions!$G$2:$G$2001,"&lt;&gt;Exclude")+SUMIFS('Journal Entries'!$D$2:$D$1001,'Journal Entries'!$C$2:$C$1001,$A194,'Journal Entries'!$B$2:$B$1001,"&gt;="&amp;DATE(1900,1,1),'Journal Entries'!$B$2:$B$1001,"&lt;="&amp;$B194)-SUMIFS('Journal Entries'!$E$2:$E$1001,'Journal Entries'!$C$2:$C$1001,$A194,'Journal Entries'!$B$2:$B$1001,"&gt;="&amp;DATE(1900,1,1),'Journal Entries'!$B$2:$B$1001,"&lt;="&amp;$B194)),2))</f>
        <v/>
      </c>
      <c r="E194" s="41" t="str">
        <f aca="false">IF(OR($C194="",$D194=""),"",ROUND($C194-$D194,2))</f>
        <v/>
      </c>
      <c r="F194" s="22" t="str">
        <f aca="false">IF(OR($A194="",$E194=""),"",IF($E194=0,"✓ Reconciled","✗ Off by "&amp;TEXT($E194,"#,##0.00")))</f>
        <v/>
      </c>
      <c r="G194" s="22"/>
      <c r="H194" s="22"/>
    </row>
    <row r="195" customFormat="false" ht="15" hidden="false" customHeight="false" outlineLevel="0" collapsed="false">
      <c r="A195" s="22"/>
      <c r="B195" s="42"/>
      <c r="C195" s="41"/>
      <c r="D195" s="41" t="str">
        <f aca="false">IF(OR($A195="",$B195=""),"",ROUND(IF(IFERROR(INDEX('Chart of Accounts'!$C$2:$C$57,MATCH($A195,'Chart of Accounts'!$A$2:$A$57,0)),"")="Liability",-1,1)*(SUMIFS(Transactions!$C$2:$C$2001,Transactions!$F$2:$F$2001,$A195,Transactions!$A$2:$A$2001,"&gt;="&amp;DATE(1900,1,1),Transactions!$A$2:$A$2001,"&lt;="&amp;$B195,Transactions!$G$2:$G$2001,"&lt;&gt;Exclude")-SUMIFS(Transactions!$C$2:$C$2001,Transactions!$H$2:$H$2001,$A195,Transactions!$A$2:$A$2001,"&gt;="&amp;DATE(1900,1,1),Transactions!$A$2:$A$2001,"&lt;="&amp;$B195,Transactions!$G$2:$G$2001,"&lt;&gt;Exclude")+SUMIFS('Journal Entries'!$D$2:$D$1001,'Journal Entries'!$C$2:$C$1001,$A195,'Journal Entries'!$B$2:$B$1001,"&gt;="&amp;DATE(1900,1,1),'Journal Entries'!$B$2:$B$1001,"&lt;="&amp;$B195)-SUMIFS('Journal Entries'!$E$2:$E$1001,'Journal Entries'!$C$2:$C$1001,$A195,'Journal Entries'!$B$2:$B$1001,"&gt;="&amp;DATE(1900,1,1),'Journal Entries'!$B$2:$B$1001,"&lt;="&amp;$B195)),2))</f>
        <v/>
      </c>
      <c r="E195" s="41" t="str">
        <f aca="false">IF(OR($C195="",$D195=""),"",ROUND($C195-$D195,2))</f>
        <v/>
      </c>
      <c r="F195" s="22" t="str">
        <f aca="false">IF(OR($A195="",$E195=""),"",IF($E195=0,"✓ Reconciled","✗ Off by "&amp;TEXT($E195,"#,##0.00")))</f>
        <v/>
      </c>
      <c r="G195" s="22"/>
      <c r="H195" s="22"/>
    </row>
    <row r="196" customFormat="false" ht="15" hidden="false" customHeight="false" outlineLevel="0" collapsed="false">
      <c r="A196" s="22"/>
      <c r="B196" s="42"/>
      <c r="C196" s="41"/>
      <c r="D196" s="41" t="str">
        <f aca="false">IF(OR($A196="",$B196=""),"",ROUND(IF(IFERROR(INDEX('Chart of Accounts'!$C$2:$C$57,MATCH($A196,'Chart of Accounts'!$A$2:$A$57,0)),"")="Liability",-1,1)*(SUMIFS(Transactions!$C$2:$C$2001,Transactions!$F$2:$F$2001,$A196,Transactions!$A$2:$A$2001,"&gt;="&amp;DATE(1900,1,1),Transactions!$A$2:$A$2001,"&lt;="&amp;$B196,Transactions!$G$2:$G$2001,"&lt;&gt;Exclude")-SUMIFS(Transactions!$C$2:$C$2001,Transactions!$H$2:$H$2001,$A196,Transactions!$A$2:$A$2001,"&gt;="&amp;DATE(1900,1,1),Transactions!$A$2:$A$2001,"&lt;="&amp;$B196,Transactions!$G$2:$G$2001,"&lt;&gt;Exclude")+SUMIFS('Journal Entries'!$D$2:$D$1001,'Journal Entries'!$C$2:$C$1001,$A196,'Journal Entries'!$B$2:$B$1001,"&gt;="&amp;DATE(1900,1,1),'Journal Entries'!$B$2:$B$1001,"&lt;="&amp;$B196)-SUMIFS('Journal Entries'!$E$2:$E$1001,'Journal Entries'!$C$2:$C$1001,$A196,'Journal Entries'!$B$2:$B$1001,"&gt;="&amp;DATE(1900,1,1),'Journal Entries'!$B$2:$B$1001,"&lt;="&amp;$B196)),2))</f>
        <v/>
      </c>
      <c r="E196" s="41" t="str">
        <f aca="false">IF(OR($C196="",$D196=""),"",ROUND($C196-$D196,2))</f>
        <v/>
      </c>
      <c r="F196" s="22" t="str">
        <f aca="false">IF(OR($A196="",$E196=""),"",IF($E196=0,"✓ Reconciled","✗ Off by "&amp;TEXT($E196,"#,##0.00")))</f>
        <v/>
      </c>
      <c r="G196" s="22"/>
      <c r="H196" s="22"/>
    </row>
    <row r="197" customFormat="false" ht="15" hidden="false" customHeight="false" outlineLevel="0" collapsed="false">
      <c r="A197" s="22"/>
      <c r="B197" s="42"/>
      <c r="C197" s="41"/>
      <c r="D197" s="41" t="str">
        <f aca="false">IF(OR($A197="",$B197=""),"",ROUND(IF(IFERROR(INDEX('Chart of Accounts'!$C$2:$C$57,MATCH($A197,'Chart of Accounts'!$A$2:$A$57,0)),"")="Liability",-1,1)*(SUMIFS(Transactions!$C$2:$C$2001,Transactions!$F$2:$F$2001,$A197,Transactions!$A$2:$A$2001,"&gt;="&amp;DATE(1900,1,1),Transactions!$A$2:$A$2001,"&lt;="&amp;$B197,Transactions!$G$2:$G$2001,"&lt;&gt;Exclude")-SUMIFS(Transactions!$C$2:$C$2001,Transactions!$H$2:$H$2001,$A197,Transactions!$A$2:$A$2001,"&gt;="&amp;DATE(1900,1,1),Transactions!$A$2:$A$2001,"&lt;="&amp;$B197,Transactions!$G$2:$G$2001,"&lt;&gt;Exclude")+SUMIFS('Journal Entries'!$D$2:$D$1001,'Journal Entries'!$C$2:$C$1001,$A197,'Journal Entries'!$B$2:$B$1001,"&gt;="&amp;DATE(1900,1,1),'Journal Entries'!$B$2:$B$1001,"&lt;="&amp;$B197)-SUMIFS('Journal Entries'!$E$2:$E$1001,'Journal Entries'!$C$2:$C$1001,$A197,'Journal Entries'!$B$2:$B$1001,"&gt;="&amp;DATE(1900,1,1),'Journal Entries'!$B$2:$B$1001,"&lt;="&amp;$B197)),2))</f>
        <v/>
      </c>
      <c r="E197" s="41" t="str">
        <f aca="false">IF(OR($C197="",$D197=""),"",ROUND($C197-$D197,2))</f>
        <v/>
      </c>
      <c r="F197" s="22" t="str">
        <f aca="false">IF(OR($A197="",$E197=""),"",IF($E197=0,"✓ Reconciled","✗ Off by "&amp;TEXT($E197,"#,##0.00")))</f>
        <v/>
      </c>
      <c r="G197" s="22"/>
      <c r="H197" s="22"/>
    </row>
    <row r="198" customFormat="false" ht="15" hidden="false" customHeight="false" outlineLevel="0" collapsed="false">
      <c r="A198" s="22"/>
      <c r="B198" s="42"/>
      <c r="C198" s="41"/>
      <c r="D198" s="41" t="str">
        <f aca="false">IF(OR($A198="",$B198=""),"",ROUND(IF(IFERROR(INDEX('Chart of Accounts'!$C$2:$C$57,MATCH($A198,'Chart of Accounts'!$A$2:$A$57,0)),"")="Liability",-1,1)*(SUMIFS(Transactions!$C$2:$C$2001,Transactions!$F$2:$F$2001,$A198,Transactions!$A$2:$A$2001,"&gt;="&amp;DATE(1900,1,1),Transactions!$A$2:$A$2001,"&lt;="&amp;$B198,Transactions!$G$2:$G$2001,"&lt;&gt;Exclude")-SUMIFS(Transactions!$C$2:$C$2001,Transactions!$H$2:$H$2001,$A198,Transactions!$A$2:$A$2001,"&gt;="&amp;DATE(1900,1,1),Transactions!$A$2:$A$2001,"&lt;="&amp;$B198,Transactions!$G$2:$G$2001,"&lt;&gt;Exclude")+SUMIFS('Journal Entries'!$D$2:$D$1001,'Journal Entries'!$C$2:$C$1001,$A198,'Journal Entries'!$B$2:$B$1001,"&gt;="&amp;DATE(1900,1,1),'Journal Entries'!$B$2:$B$1001,"&lt;="&amp;$B198)-SUMIFS('Journal Entries'!$E$2:$E$1001,'Journal Entries'!$C$2:$C$1001,$A198,'Journal Entries'!$B$2:$B$1001,"&gt;="&amp;DATE(1900,1,1),'Journal Entries'!$B$2:$B$1001,"&lt;="&amp;$B198)),2))</f>
        <v/>
      </c>
      <c r="E198" s="41" t="str">
        <f aca="false">IF(OR($C198="",$D198=""),"",ROUND($C198-$D198,2))</f>
        <v/>
      </c>
      <c r="F198" s="22" t="str">
        <f aca="false">IF(OR($A198="",$E198=""),"",IF($E198=0,"✓ Reconciled","✗ Off by "&amp;TEXT($E198,"#,##0.00")))</f>
        <v/>
      </c>
      <c r="G198" s="22"/>
      <c r="H198" s="22"/>
    </row>
    <row r="199" customFormat="false" ht="15" hidden="false" customHeight="false" outlineLevel="0" collapsed="false">
      <c r="A199" s="22"/>
      <c r="B199" s="42"/>
      <c r="C199" s="41"/>
      <c r="D199" s="41" t="str">
        <f aca="false">IF(OR($A199="",$B199=""),"",ROUND(IF(IFERROR(INDEX('Chart of Accounts'!$C$2:$C$57,MATCH($A199,'Chart of Accounts'!$A$2:$A$57,0)),"")="Liability",-1,1)*(SUMIFS(Transactions!$C$2:$C$2001,Transactions!$F$2:$F$2001,$A199,Transactions!$A$2:$A$2001,"&gt;="&amp;DATE(1900,1,1),Transactions!$A$2:$A$2001,"&lt;="&amp;$B199,Transactions!$G$2:$G$2001,"&lt;&gt;Exclude")-SUMIFS(Transactions!$C$2:$C$2001,Transactions!$H$2:$H$2001,$A199,Transactions!$A$2:$A$2001,"&gt;="&amp;DATE(1900,1,1),Transactions!$A$2:$A$2001,"&lt;="&amp;$B199,Transactions!$G$2:$G$2001,"&lt;&gt;Exclude")+SUMIFS('Journal Entries'!$D$2:$D$1001,'Journal Entries'!$C$2:$C$1001,$A199,'Journal Entries'!$B$2:$B$1001,"&gt;="&amp;DATE(1900,1,1),'Journal Entries'!$B$2:$B$1001,"&lt;="&amp;$B199)-SUMIFS('Journal Entries'!$E$2:$E$1001,'Journal Entries'!$C$2:$C$1001,$A199,'Journal Entries'!$B$2:$B$1001,"&gt;="&amp;DATE(1900,1,1),'Journal Entries'!$B$2:$B$1001,"&lt;="&amp;$B199)),2))</f>
        <v/>
      </c>
      <c r="E199" s="41" t="str">
        <f aca="false">IF(OR($C199="",$D199=""),"",ROUND($C199-$D199,2))</f>
        <v/>
      </c>
      <c r="F199" s="22" t="str">
        <f aca="false">IF(OR($A199="",$E199=""),"",IF($E199=0,"✓ Reconciled","✗ Off by "&amp;TEXT($E199,"#,##0.00")))</f>
        <v/>
      </c>
      <c r="G199" s="22"/>
      <c r="H199" s="22"/>
    </row>
    <row r="200" customFormat="false" ht="15" hidden="false" customHeight="false" outlineLevel="0" collapsed="false">
      <c r="A200" s="22"/>
      <c r="B200" s="42"/>
      <c r="C200" s="41"/>
      <c r="D200" s="41" t="str">
        <f aca="false">IF(OR($A200="",$B200=""),"",ROUND(IF(IFERROR(INDEX('Chart of Accounts'!$C$2:$C$57,MATCH($A200,'Chart of Accounts'!$A$2:$A$57,0)),"")="Liability",-1,1)*(SUMIFS(Transactions!$C$2:$C$2001,Transactions!$F$2:$F$2001,$A200,Transactions!$A$2:$A$2001,"&gt;="&amp;DATE(1900,1,1),Transactions!$A$2:$A$2001,"&lt;="&amp;$B200,Transactions!$G$2:$G$2001,"&lt;&gt;Exclude")-SUMIFS(Transactions!$C$2:$C$2001,Transactions!$H$2:$H$2001,$A200,Transactions!$A$2:$A$2001,"&gt;="&amp;DATE(1900,1,1),Transactions!$A$2:$A$2001,"&lt;="&amp;$B200,Transactions!$G$2:$G$2001,"&lt;&gt;Exclude")+SUMIFS('Journal Entries'!$D$2:$D$1001,'Journal Entries'!$C$2:$C$1001,$A200,'Journal Entries'!$B$2:$B$1001,"&gt;="&amp;DATE(1900,1,1),'Journal Entries'!$B$2:$B$1001,"&lt;="&amp;$B200)-SUMIFS('Journal Entries'!$E$2:$E$1001,'Journal Entries'!$C$2:$C$1001,$A200,'Journal Entries'!$B$2:$B$1001,"&gt;="&amp;DATE(1900,1,1),'Journal Entries'!$B$2:$B$1001,"&lt;="&amp;$B200)),2))</f>
        <v/>
      </c>
      <c r="E200" s="41" t="str">
        <f aca="false">IF(OR($C200="",$D200=""),"",ROUND($C200-$D200,2))</f>
        <v/>
      </c>
      <c r="F200" s="22" t="str">
        <f aca="false">IF(OR($A200="",$E200=""),"",IF($E200=0,"✓ Reconciled","✗ Off by "&amp;TEXT($E200,"#,##0.00")))</f>
        <v/>
      </c>
      <c r="G200" s="22"/>
      <c r="H200" s="22"/>
    </row>
  </sheetData>
  <conditionalFormatting sqref="F2:F200">
    <cfRule type="expression" priority="2" aboveAverage="0" equalAverage="0" bottom="0" percent="0" rank="0" text="" dxfId="1">
      <formula>LEFT($F2,1)="✓"</formula>
    </cfRule>
    <cfRule type="expression" priority="3" aboveAverage="0" equalAverage="0" bottom="0" percent="0" rank="0" text="" dxfId="2">
      <formula>LEFT($F2,1)="✗"</formula>
    </cfRule>
  </conditionalFormatting>
  <dataValidations count="1">
    <dataValidation allowBlank="true" errorStyle="stop" operator="between" showDropDown="false" showErrorMessage="false" showInputMessage="false" sqref="A2:A200" type="list">
      <formula1>'Chart of Accounts'!$A$2:$A$57</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7C9BD"/>
    <pageSetUpPr fitToPage="false"/>
  </sheetPr>
  <dimension ref="A1:O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2" min="2" style="0" width="22"/>
    <col collapsed="false" customWidth="true" hidden="false" outlineLevel="0" max="3" min="3" style="0" width="11"/>
    <col collapsed="false" customWidth="true" hidden="false" outlineLevel="0" max="4" min="4" style="0" width="18"/>
    <col collapsed="false" customWidth="true" hidden="false" outlineLevel="0" max="5" min="5" style="0" width="90"/>
    <col collapsed="false" customWidth="true" hidden="true" outlineLevel="0" max="15" min="7" style="0" width="13"/>
  </cols>
  <sheetData>
    <row r="1" customFormat="false" ht="15" hidden="false" customHeight="false" outlineLevel="0" collapsed="false">
      <c r="A1" s="38" t="s">
        <v>82</v>
      </c>
      <c r="B1" s="38" t="s">
        <v>149</v>
      </c>
      <c r="C1" s="38" t="s">
        <v>150</v>
      </c>
      <c r="D1" s="38" t="s">
        <v>151</v>
      </c>
      <c r="E1" s="38" t="s">
        <v>152</v>
      </c>
      <c r="G1" s="66" t="s">
        <v>153</v>
      </c>
      <c r="H1" s="66" t="s">
        <v>154</v>
      </c>
      <c r="I1" s="66" t="s">
        <v>155</v>
      </c>
      <c r="J1" s="66" t="s">
        <v>156</v>
      </c>
    </row>
    <row r="2" customFormat="false" ht="15" hidden="false" customHeight="false" outlineLevel="0" collapsed="false">
      <c r="A2" s="67" t="s">
        <v>65</v>
      </c>
      <c r="B2" s="67" t="s">
        <v>157</v>
      </c>
      <c r="C2" s="68" t="str">
        <f aca="false">IF($B2="","",IFERROR(INDEX($O$2:$O$15,MATCH($B2,$N$2:$N$15,0)),"?"))</f>
        <v>Asset</v>
      </c>
      <c r="D2" s="67"/>
      <c r="E2" s="67" t="s">
        <v>158</v>
      </c>
      <c r="G2" s="66" t="n">
        <f aca="false">IF($A2="","",ROUND(SUMIFS(Transactions!$C$2:$C$2001,Transactions!$F$2:$F$2001,$A2,Transactions!$A$2:$A$2001,"&gt;="&amp;DATE(1900,1,1),Transactions!$A$2:$A$2001,"&lt;="&amp;'Balance Sheet'!$B$3,Transactions!$G$2:$G$2001,"&lt;&gt;Exclude")-SUMIFS(Transactions!$C$2:$C$2001,Transactions!$H$2:$H$2001,$A2,Transactions!$A$2:$A$2001,"&gt;="&amp;DATE(1900,1,1),Transactions!$A$2:$A$2001,"&lt;="&amp;'Balance Sheet'!$B$3,Transactions!$G$2:$G$2001,"&lt;&gt;Exclude")+SUMIFS('Journal Entries'!$D$2:$D$1001,'Journal Entries'!$C$2:$C$1001,$A2,'Journal Entries'!$B$2:$B$1001,"&gt;="&amp;DATE(1900,1,1),'Journal Entries'!$B$2:$B$1001,"&lt;="&amp;'Balance Sheet'!$B$3)-SUMIFS('Journal Entries'!$E$2:$E$1001,'Journal Entries'!$C$2:$C$1001,$A2,'Journal Entries'!$B$2:$B$1001,"&gt;="&amp;DATE(1900,1,1),'Journal Entries'!$B$2:$B$1001,"&lt;="&amp;'Balance Sheet'!$B$3),2))</f>
        <v>3823.36</v>
      </c>
      <c r="H2" s="66" t="n">
        <f aca="false">IF($A2="","",ROUND(SUMIFS(Transactions!$C$2:$C$2001,Transactions!$F$2:$F$2001,$A2,Transactions!$A$2:$A$2001,"&gt;="&amp;'Profit &amp; Loss'!$B$3,Transactions!$A$2:$A$2001,"&lt;="&amp;'Profit &amp; Loss'!$B$4,Transactions!$G$2:$G$2001,"&lt;&gt;Exclude")-SUMIFS(Transactions!$C$2:$C$2001,Transactions!$H$2:$H$2001,$A2,Transactions!$A$2:$A$2001,"&gt;="&amp;'Profit &amp; Loss'!$B$3,Transactions!$A$2:$A$2001,"&lt;="&amp;'Profit &amp; Loss'!$B$4,Transactions!$G$2:$G$2001,"&lt;&gt;Exclude")+SUMIFS('Journal Entries'!$D$2:$D$1001,'Journal Entries'!$C$2:$C$1001,$A2,'Journal Entries'!$B$2:$B$1001,"&gt;="&amp;'Profit &amp; Loss'!$B$3,'Journal Entries'!$B$2:$B$1001,"&lt;="&amp;'Profit &amp; Loss'!$B$4)-SUMIFS('Journal Entries'!$E$2:$E$1001,'Journal Entries'!$C$2:$C$1001,$A2,'Journal Entries'!$B$2:$B$1001,"&gt;="&amp;'Profit &amp; Loss'!$B$3,'Journal Entries'!$B$2:$B$1001,"&lt;="&amp;'Profit &amp; Loss'!$B$4),2))</f>
        <v>573.36</v>
      </c>
      <c r="I2" s="66" t="n">
        <f aca="false">IF($A2="","",ROUND(SUMIFS(Transactions!$C$2:$C$2001,Transactions!$F$2:$F$2001,$A2,Transactions!$A$2:$A$2001,"&gt;="&amp;DATE(1900,1,1),Transactions!$A$2:$A$2001,"&lt;="&amp;DATE(YEAR('Balance Sheet'!$B$3),1,1)-1,Transactions!$G$2:$G$2001,"&lt;&gt;Exclude")-SUMIFS(Transactions!$C$2:$C$2001,Transactions!$H$2:$H$2001,$A2,Transactions!$A$2:$A$2001,"&gt;="&amp;DATE(1900,1,1),Transactions!$A$2:$A$2001,"&lt;="&amp;DATE(YEAR('Balance Sheet'!$B$3),1,1)-1,Transactions!$G$2:$G$2001,"&lt;&gt;Exclude")+SUMIFS('Journal Entries'!$D$2:$D$1001,'Journal Entries'!$C$2:$C$1001,$A2,'Journal Entries'!$B$2:$B$1001,"&gt;="&amp;DATE(1900,1,1),'Journal Entries'!$B$2:$B$1001,"&lt;="&amp;DATE(YEAR('Balance Sheet'!$B$3),1,1)-1)-SUMIFS('Journal Entries'!$E$2:$E$1001,'Journal Entries'!$C$2:$C$1001,$A2,'Journal Entries'!$B$2:$B$1001,"&gt;="&amp;DATE(1900,1,1),'Journal Entries'!$B$2:$B$1001,"&lt;="&amp;DATE(YEAR('Balance Sheet'!$B$3),1,1)-1),2))</f>
        <v>3250</v>
      </c>
      <c r="J2" s="66" t="n">
        <f aca="false">IF($A2="","",ROUND(SUMIFS(Transactions!$C$2:$C$2001,Transactions!$F$2:$F$2001,$A2,Transactions!$A$2:$A$2001,"&gt;="&amp;DATE(Dashboard!$M$1,1,1),Transactions!$A$2:$A$2001,"&lt;="&amp;DATE(Dashboard!$M$1,12,31),Transactions!$G$2:$G$2001,"&lt;&gt;Exclude")-SUMIFS(Transactions!$C$2:$C$2001,Transactions!$H$2:$H$2001,$A2,Transactions!$A$2:$A$2001,"&gt;="&amp;DATE(Dashboard!$M$1,1,1),Transactions!$A$2:$A$2001,"&lt;="&amp;DATE(Dashboard!$M$1,12,31),Transactions!$G$2:$G$2001,"&lt;&gt;Exclude")+SUMIFS('Journal Entries'!$D$2:$D$1001,'Journal Entries'!$C$2:$C$1001,$A2,'Journal Entries'!$B$2:$B$1001,"&gt;="&amp;DATE(Dashboard!$M$1,1,1),'Journal Entries'!$B$2:$B$1001,"&lt;="&amp;DATE(Dashboard!$M$1,12,31))-SUMIFS('Journal Entries'!$E$2:$E$1001,'Journal Entries'!$C$2:$C$1001,$A2,'Journal Entries'!$B$2:$B$1001,"&gt;="&amp;DATE(Dashboard!$M$1,1,1),'Journal Entries'!$B$2:$B$1001,"&lt;="&amp;DATE(Dashboard!$M$1,12,31)),2))</f>
        <v>573.36</v>
      </c>
      <c r="K2" s="0" t="str">
        <f aca="false">IF(AND($C2="Expense",N($J2)&gt;0.004),$J2+ROW()/1000000000,"")</f>
        <v/>
      </c>
      <c r="L2" s="0" t="str">
        <f aca="false">IF(AND($C2="Income",-N($J2)&gt;0.004),-$J2+ROW()/1000000000,"")</f>
        <v/>
      </c>
      <c r="N2" s="66" t="s">
        <v>157</v>
      </c>
      <c r="O2" s="66" t="s">
        <v>159</v>
      </c>
    </row>
    <row r="3" customFormat="false" ht="15" hidden="false" customHeight="false" outlineLevel="0" collapsed="false">
      <c r="A3" s="67" t="s">
        <v>160</v>
      </c>
      <c r="B3" s="67" t="s">
        <v>157</v>
      </c>
      <c r="C3" s="68" t="str">
        <f aca="false">IF($B3="","",IFERROR(INDEX($O$2:$O$15,MATCH($B3,$N$2:$N$15,0)),"?"))</f>
        <v>Asset</v>
      </c>
      <c r="D3" s="67"/>
      <c r="E3" s="67" t="s">
        <v>161</v>
      </c>
      <c r="G3" s="66" t="n">
        <f aca="false">IF($A3="","",ROUND(SUMIFS(Transactions!$C$2:$C$2001,Transactions!$F$2:$F$2001,$A3,Transactions!$A$2:$A$2001,"&gt;="&amp;DATE(1900,1,1),Transactions!$A$2:$A$2001,"&lt;="&amp;'Balance Sheet'!$B$3,Transactions!$G$2:$G$2001,"&lt;&gt;Exclude")-SUMIFS(Transactions!$C$2:$C$2001,Transactions!$H$2:$H$2001,$A3,Transactions!$A$2:$A$2001,"&gt;="&amp;DATE(1900,1,1),Transactions!$A$2:$A$2001,"&lt;="&amp;'Balance Sheet'!$B$3,Transactions!$G$2:$G$2001,"&lt;&gt;Exclude")+SUMIFS('Journal Entries'!$D$2:$D$1001,'Journal Entries'!$C$2:$C$1001,$A3,'Journal Entries'!$B$2:$B$1001,"&gt;="&amp;DATE(1900,1,1),'Journal Entries'!$B$2:$B$1001,"&lt;="&amp;'Balance Sheet'!$B$3)-SUMIFS('Journal Entries'!$E$2:$E$1001,'Journal Entries'!$C$2:$C$1001,$A3,'Journal Entries'!$B$2:$B$1001,"&gt;="&amp;DATE(1900,1,1),'Journal Entries'!$B$2:$B$1001,"&lt;="&amp;'Balance Sheet'!$B$3),2))</f>
        <v>0</v>
      </c>
      <c r="H3" s="66" t="n">
        <f aca="false">IF($A3="","",ROUND(SUMIFS(Transactions!$C$2:$C$2001,Transactions!$F$2:$F$2001,$A3,Transactions!$A$2:$A$2001,"&gt;="&amp;'Profit &amp; Loss'!$B$3,Transactions!$A$2:$A$2001,"&lt;="&amp;'Profit &amp; Loss'!$B$4,Transactions!$G$2:$G$2001,"&lt;&gt;Exclude")-SUMIFS(Transactions!$C$2:$C$2001,Transactions!$H$2:$H$2001,$A3,Transactions!$A$2:$A$2001,"&gt;="&amp;'Profit &amp; Loss'!$B$3,Transactions!$A$2:$A$2001,"&lt;="&amp;'Profit &amp; Loss'!$B$4,Transactions!$G$2:$G$2001,"&lt;&gt;Exclude")+SUMIFS('Journal Entries'!$D$2:$D$1001,'Journal Entries'!$C$2:$C$1001,$A3,'Journal Entries'!$B$2:$B$1001,"&gt;="&amp;'Profit &amp; Loss'!$B$3,'Journal Entries'!$B$2:$B$1001,"&lt;="&amp;'Profit &amp; Loss'!$B$4)-SUMIFS('Journal Entries'!$E$2:$E$1001,'Journal Entries'!$C$2:$C$1001,$A3,'Journal Entries'!$B$2:$B$1001,"&gt;="&amp;'Profit &amp; Loss'!$B$3,'Journal Entries'!$B$2:$B$1001,"&lt;="&amp;'Profit &amp; Loss'!$B$4),2))</f>
        <v>0</v>
      </c>
      <c r="I3" s="66" t="n">
        <f aca="false">IF($A3="","",ROUND(SUMIFS(Transactions!$C$2:$C$2001,Transactions!$F$2:$F$2001,$A3,Transactions!$A$2:$A$2001,"&gt;="&amp;DATE(1900,1,1),Transactions!$A$2:$A$2001,"&lt;="&amp;DATE(YEAR('Balance Sheet'!$B$3),1,1)-1,Transactions!$G$2:$G$2001,"&lt;&gt;Exclude")-SUMIFS(Transactions!$C$2:$C$2001,Transactions!$H$2:$H$2001,$A3,Transactions!$A$2:$A$2001,"&gt;="&amp;DATE(1900,1,1),Transactions!$A$2:$A$2001,"&lt;="&amp;DATE(YEAR('Balance Sheet'!$B$3),1,1)-1,Transactions!$G$2:$G$2001,"&lt;&gt;Exclude")+SUMIFS('Journal Entries'!$D$2:$D$1001,'Journal Entries'!$C$2:$C$1001,$A3,'Journal Entries'!$B$2:$B$1001,"&gt;="&amp;DATE(1900,1,1),'Journal Entries'!$B$2:$B$1001,"&lt;="&amp;DATE(YEAR('Balance Sheet'!$B$3),1,1)-1)-SUMIFS('Journal Entries'!$E$2:$E$1001,'Journal Entries'!$C$2:$C$1001,$A3,'Journal Entries'!$B$2:$B$1001,"&gt;="&amp;DATE(1900,1,1),'Journal Entries'!$B$2:$B$1001,"&lt;="&amp;DATE(YEAR('Balance Sheet'!$B$3),1,1)-1),2))</f>
        <v>0</v>
      </c>
      <c r="J3" s="66" t="n">
        <f aca="false">IF($A3="","",ROUND(SUMIFS(Transactions!$C$2:$C$2001,Transactions!$F$2:$F$2001,$A3,Transactions!$A$2:$A$2001,"&gt;="&amp;DATE(Dashboard!$M$1,1,1),Transactions!$A$2:$A$2001,"&lt;="&amp;DATE(Dashboard!$M$1,12,31),Transactions!$G$2:$G$2001,"&lt;&gt;Exclude")-SUMIFS(Transactions!$C$2:$C$2001,Transactions!$H$2:$H$2001,$A3,Transactions!$A$2:$A$2001,"&gt;="&amp;DATE(Dashboard!$M$1,1,1),Transactions!$A$2:$A$2001,"&lt;="&amp;DATE(Dashboard!$M$1,12,31),Transactions!$G$2:$G$2001,"&lt;&gt;Exclude")+SUMIFS('Journal Entries'!$D$2:$D$1001,'Journal Entries'!$C$2:$C$1001,$A3,'Journal Entries'!$B$2:$B$1001,"&gt;="&amp;DATE(Dashboard!$M$1,1,1),'Journal Entries'!$B$2:$B$1001,"&lt;="&amp;DATE(Dashboard!$M$1,12,31))-SUMIFS('Journal Entries'!$E$2:$E$1001,'Journal Entries'!$C$2:$C$1001,$A3,'Journal Entries'!$B$2:$B$1001,"&gt;="&amp;DATE(Dashboard!$M$1,1,1),'Journal Entries'!$B$2:$B$1001,"&lt;="&amp;DATE(Dashboard!$M$1,12,31)),2))</f>
        <v>0</v>
      </c>
      <c r="K3" s="0" t="str">
        <f aca="false">IF(AND($C3="Expense",N($J3)&gt;0.004),$J3+ROW()/1000000000,"")</f>
        <v/>
      </c>
      <c r="L3" s="0" t="str">
        <f aca="false">IF(AND($C3="Income",-N($J3)&gt;0.004),-$J3+ROW()/1000000000,"")</f>
        <v/>
      </c>
      <c r="N3" s="66" t="s">
        <v>162</v>
      </c>
      <c r="O3" s="66" t="s">
        <v>159</v>
      </c>
    </row>
    <row r="4" customFormat="false" ht="15" hidden="false" customHeight="false" outlineLevel="0" collapsed="false">
      <c r="A4" s="67" t="s">
        <v>163</v>
      </c>
      <c r="B4" s="67" t="s">
        <v>157</v>
      </c>
      <c r="C4" s="68" t="str">
        <f aca="false">IF($B4="","",IFERROR(INDEX($O$2:$O$15,MATCH($B4,$N$2:$N$15,0)),"?"))</f>
        <v>Asset</v>
      </c>
      <c r="D4" s="67"/>
      <c r="E4" s="67" t="s">
        <v>164</v>
      </c>
      <c r="G4" s="66" t="n">
        <f aca="false">IF($A4="","",ROUND(SUMIFS(Transactions!$C$2:$C$2001,Transactions!$F$2:$F$2001,$A4,Transactions!$A$2:$A$2001,"&gt;="&amp;DATE(1900,1,1),Transactions!$A$2:$A$2001,"&lt;="&amp;'Balance Sheet'!$B$3,Transactions!$G$2:$G$2001,"&lt;&gt;Exclude")-SUMIFS(Transactions!$C$2:$C$2001,Transactions!$H$2:$H$2001,$A4,Transactions!$A$2:$A$2001,"&gt;="&amp;DATE(1900,1,1),Transactions!$A$2:$A$2001,"&lt;="&amp;'Balance Sheet'!$B$3,Transactions!$G$2:$G$2001,"&lt;&gt;Exclude")+SUMIFS('Journal Entries'!$D$2:$D$1001,'Journal Entries'!$C$2:$C$1001,$A4,'Journal Entries'!$B$2:$B$1001,"&gt;="&amp;DATE(1900,1,1),'Journal Entries'!$B$2:$B$1001,"&lt;="&amp;'Balance Sheet'!$B$3)-SUMIFS('Journal Entries'!$E$2:$E$1001,'Journal Entries'!$C$2:$C$1001,$A4,'Journal Entries'!$B$2:$B$1001,"&gt;="&amp;DATE(1900,1,1),'Journal Entries'!$B$2:$B$1001,"&lt;="&amp;'Balance Sheet'!$B$3),2))</f>
        <v>0</v>
      </c>
      <c r="H4" s="66" t="n">
        <f aca="false">IF($A4="","",ROUND(SUMIFS(Transactions!$C$2:$C$2001,Transactions!$F$2:$F$2001,$A4,Transactions!$A$2:$A$2001,"&gt;="&amp;'Profit &amp; Loss'!$B$3,Transactions!$A$2:$A$2001,"&lt;="&amp;'Profit &amp; Loss'!$B$4,Transactions!$G$2:$G$2001,"&lt;&gt;Exclude")-SUMIFS(Transactions!$C$2:$C$2001,Transactions!$H$2:$H$2001,$A4,Transactions!$A$2:$A$2001,"&gt;="&amp;'Profit &amp; Loss'!$B$3,Transactions!$A$2:$A$2001,"&lt;="&amp;'Profit &amp; Loss'!$B$4,Transactions!$G$2:$G$2001,"&lt;&gt;Exclude")+SUMIFS('Journal Entries'!$D$2:$D$1001,'Journal Entries'!$C$2:$C$1001,$A4,'Journal Entries'!$B$2:$B$1001,"&gt;="&amp;'Profit &amp; Loss'!$B$3,'Journal Entries'!$B$2:$B$1001,"&lt;="&amp;'Profit &amp; Loss'!$B$4)-SUMIFS('Journal Entries'!$E$2:$E$1001,'Journal Entries'!$C$2:$C$1001,$A4,'Journal Entries'!$B$2:$B$1001,"&gt;="&amp;'Profit &amp; Loss'!$B$3,'Journal Entries'!$B$2:$B$1001,"&lt;="&amp;'Profit &amp; Loss'!$B$4),2))</f>
        <v>0</v>
      </c>
      <c r="I4" s="66" t="n">
        <f aca="false">IF($A4="","",ROUND(SUMIFS(Transactions!$C$2:$C$2001,Transactions!$F$2:$F$2001,$A4,Transactions!$A$2:$A$2001,"&gt;="&amp;DATE(1900,1,1),Transactions!$A$2:$A$2001,"&lt;="&amp;DATE(YEAR('Balance Sheet'!$B$3),1,1)-1,Transactions!$G$2:$G$2001,"&lt;&gt;Exclude")-SUMIFS(Transactions!$C$2:$C$2001,Transactions!$H$2:$H$2001,$A4,Transactions!$A$2:$A$2001,"&gt;="&amp;DATE(1900,1,1),Transactions!$A$2:$A$2001,"&lt;="&amp;DATE(YEAR('Balance Sheet'!$B$3),1,1)-1,Transactions!$G$2:$G$2001,"&lt;&gt;Exclude")+SUMIFS('Journal Entries'!$D$2:$D$1001,'Journal Entries'!$C$2:$C$1001,$A4,'Journal Entries'!$B$2:$B$1001,"&gt;="&amp;DATE(1900,1,1),'Journal Entries'!$B$2:$B$1001,"&lt;="&amp;DATE(YEAR('Balance Sheet'!$B$3),1,1)-1)-SUMIFS('Journal Entries'!$E$2:$E$1001,'Journal Entries'!$C$2:$C$1001,$A4,'Journal Entries'!$B$2:$B$1001,"&gt;="&amp;DATE(1900,1,1),'Journal Entries'!$B$2:$B$1001,"&lt;="&amp;DATE(YEAR('Balance Sheet'!$B$3),1,1)-1),2))</f>
        <v>0</v>
      </c>
      <c r="J4" s="66" t="n">
        <f aca="false">IF($A4="","",ROUND(SUMIFS(Transactions!$C$2:$C$2001,Transactions!$F$2:$F$2001,$A4,Transactions!$A$2:$A$2001,"&gt;="&amp;DATE(Dashboard!$M$1,1,1),Transactions!$A$2:$A$2001,"&lt;="&amp;DATE(Dashboard!$M$1,12,31),Transactions!$G$2:$G$2001,"&lt;&gt;Exclude")-SUMIFS(Transactions!$C$2:$C$2001,Transactions!$H$2:$H$2001,$A4,Transactions!$A$2:$A$2001,"&gt;="&amp;DATE(Dashboard!$M$1,1,1),Transactions!$A$2:$A$2001,"&lt;="&amp;DATE(Dashboard!$M$1,12,31),Transactions!$G$2:$G$2001,"&lt;&gt;Exclude")+SUMIFS('Journal Entries'!$D$2:$D$1001,'Journal Entries'!$C$2:$C$1001,$A4,'Journal Entries'!$B$2:$B$1001,"&gt;="&amp;DATE(Dashboard!$M$1,1,1),'Journal Entries'!$B$2:$B$1001,"&lt;="&amp;DATE(Dashboard!$M$1,12,31))-SUMIFS('Journal Entries'!$E$2:$E$1001,'Journal Entries'!$C$2:$C$1001,$A4,'Journal Entries'!$B$2:$B$1001,"&gt;="&amp;DATE(Dashboard!$M$1,1,1),'Journal Entries'!$B$2:$B$1001,"&lt;="&amp;DATE(Dashboard!$M$1,12,31)),2))</f>
        <v>0</v>
      </c>
      <c r="K4" s="0" t="str">
        <f aca="false">IF(AND($C4="Expense",N($J4)&gt;0.004),$J4+ROW()/1000000000,"")</f>
        <v/>
      </c>
      <c r="L4" s="0" t="str">
        <f aca="false">IF(AND($C4="Income",-N($J4)&gt;0.004),-$J4+ROW()/1000000000,"")</f>
        <v/>
      </c>
      <c r="N4" s="66" t="s">
        <v>165</v>
      </c>
      <c r="O4" s="66" t="s">
        <v>159</v>
      </c>
    </row>
    <row r="5" customFormat="false" ht="15" hidden="false" customHeight="false" outlineLevel="0" collapsed="false">
      <c r="A5" s="67" t="s">
        <v>166</v>
      </c>
      <c r="B5" s="67" t="s">
        <v>162</v>
      </c>
      <c r="C5" s="68" t="str">
        <f aca="false">IF($B5="","",IFERROR(INDEX($O$2:$O$15,MATCH($B5,$N$2:$N$15,0)),"?"))</f>
        <v>Asset</v>
      </c>
      <c r="D5" s="67"/>
      <c r="E5" s="67" t="s">
        <v>167</v>
      </c>
      <c r="G5" s="66" t="n">
        <f aca="false">IF($A5="","",ROUND(SUMIFS(Transactions!$C$2:$C$2001,Transactions!$F$2:$F$2001,$A5,Transactions!$A$2:$A$2001,"&gt;="&amp;DATE(1900,1,1),Transactions!$A$2:$A$2001,"&lt;="&amp;'Balance Sheet'!$B$3,Transactions!$G$2:$G$2001,"&lt;&gt;Exclude")-SUMIFS(Transactions!$C$2:$C$2001,Transactions!$H$2:$H$2001,$A5,Transactions!$A$2:$A$2001,"&gt;="&amp;DATE(1900,1,1),Transactions!$A$2:$A$2001,"&lt;="&amp;'Balance Sheet'!$B$3,Transactions!$G$2:$G$2001,"&lt;&gt;Exclude")+SUMIFS('Journal Entries'!$D$2:$D$1001,'Journal Entries'!$C$2:$C$1001,$A5,'Journal Entries'!$B$2:$B$1001,"&gt;="&amp;DATE(1900,1,1),'Journal Entries'!$B$2:$B$1001,"&lt;="&amp;'Balance Sheet'!$B$3)-SUMIFS('Journal Entries'!$E$2:$E$1001,'Journal Entries'!$C$2:$C$1001,$A5,'Journal Entries'!$B$2:$B$1001,"&gt;="&amp;DATE(1900,1,1),'Journal Entries'!$B$2:$B$1001,"&lt;="&amp;'Balance Sheet'!$B$3),2))</f>
        <v>0</v>
      </c>
      <c r="H5" s="66" t="n">
        <f aca="false">IF($A5="","",ROUND(SUMIFS(Transactions!$C$2:$C$2001,Transactions!$F$2:$F$2001,$A5,Transactions!$A$2:$A$2001,"&gt;="&amp;'Profit &amp; Loss'!$B$3,Transactions!$A$2:$A$2001,"&lt;="&amp;'Profit &amp; Loss'!$B$4,Transactions!$G$2:$G$2001,"&lt;&gt;Exclude")-SUMIFS(Transactions!$C$2:$C$2001,Transactions!$H$2:$H$2001,$A5,Transactions!$A$2:$A$2001,"&gt;="&amp;'Profit &amp; Loss'!$B$3,Transactions!$A$2:$A$2001,"&lt;="&amp;'Profit &amp; Loss'!$B$4,Transactions!$G$2:$G$2001,"&lt;&gt;Exclude")+SUMIFS('Journal Entries'!$D$2:$D$1001,'Journal Entries'!$C$2:$C$1001,$A5,'Journal Entries'!$B$2:$B$1001,"&gt;="&amp;'Profit &amp; Loss'!$B$3,'Journal Entries'!$B$2:$B$1001,"&lt;="&amp;'Profit &amp; Loss'!$B$4)-SUMIFS('Journal Entries'!$E$2:$E$1001,'Journal Entries'!$C$2:$C$1001,$A5,'Journal Entries'!$B$2:$B$1001,"&gt;="&amp;'Profit &amp; Loss'!$B$3,'Journal Entries'!$B$2:$B$1001,"&lt;="&amp;'Profit &amp; Loss'!$B$4),2))</f>
        <v>0</v>
      </c>
      <c r="I5" s="66" t="n">
        <f aca="false">IF($A5="","",ROUND(SUMIFS(Transactions!$C$2:$C$2001,Transactions!$F$2:$F$2001,$A5,Transactions!$A$2:$A$2001,"&gt;="&amp;DATE(1900,1,1),Transactions!$A$2:$A$2001,"&lt;="&amp;DATE(YEAR('Balance Sheet'!$B$3),1,1)-1,Transactions!$G$2:$G$2001,"&lt;&gt;Exclude")-SUMIFS(Transactions!$C$2:$C$2001,Transactions!$H$2:$H$2001,$A5,Transactions!$A$2:$A$2001,"&gt;="&amp;DATE(1900,1,1),Transactions!$A$2:$A$2001,"&lt;="&amp;DATE(YEAR('Balance Sheet'!$B$3),1,1)-1,Transactions!$G$2:$G$2001,"&lt;&gt;Exclude")+SUMIFS('Journal Entries'!$D$2:$D$1001,'Journal Entries'!$C$2:$C$1001,$A5,'Journal Entries'!$B$2:$B$1001,"&gt;="&amp;DATE(1900,1,1),'Journal Entries'!$B$2:$B$1001,"&lt;="&amp;DATE(YEAR('Balance Sheet'!$B$3),1,1)-1)-SUMIFS('Journal Entries'!$E$2:$E$1001,'Journal Entries'!$C$2:$C$1001,$A5,'Journal Entries'!$B$2:$B$1001,"&gt;="&amp;DATE(1900,1,1),'Journal Entries'!$B$2:$B$1001,"&lt;="&amp;DATE(YEAR('Balance Sheet'!$B$3),1,1)-1),2))</f>
        <v>0</v>
      </c>
      <c r="J5" s="66" t="n">
        <f aca="false">IF($A5="","",ROUND(SUMIFS(Transactions!$C$2:$C$2001,Transactions!$F$2:$F$2001,$A5,Transactions!$A$2:$A$2001,"&gt;="&amp;DATE(Dashboard!$M$1,1,1),Transactions!$A$2:$A$2001,"&lt;="&amp;DATE(Dashboard!$M$1,12,31),Transactions!$G$2:$G$2001,"&lt;&gt;Exclude")-SUMIFS(Transactions!$C$2:$C$2001,Transactions!$H$2:$H$2001,$A5,Transactions!$A$2:$A$2001,"&gt;="&amp;DATE(Dashboard!$M$1,1,1),Transactions!$A$2:$A$2001,"&lt;="&amp;DATE(Dashboard!$M$1,12,31),Transactions!$G$2:$G$2001,"&lt;&gt;Exclude")+SUMIFS('Journal Entries'!$D$2:$D$1001,'Journal Entries'!$C$2:$C$1001,$A5,'Journal Entries'!$B$2:$B$1001,"&gt;="&amp;DATE(Dashboard!$M$1,1,1),'Journal Entries'!$B$2:$B$1001,"&lt;="&amp;DATE(Dashboard!$M$1,12,31))-SUMIFS('Journal Entries'!$E$2:$E$1001,'Journal Entries'!$C$2:$C$1001,$A5,'Journal Entries'!$B$2:$B$1001,"&gt;="&amp;DATE(Dashboard!$M$1,1,1),'Journal Entries'!$B$2:$B$1001,"&lt;="&amp;DATE(Dashboard!$M$1,12,31)),2))</f>
        <v>0</v>
      </c>
      <c r="K5" s="0" t="str">
        <f aca="false">IF(AND($C5="Expense",N($J5)&gt;0.004),$J5+ROW()/1000000000,"")</f>
        <v/>
      </c>
      <c r="L5" s="0" t="str">
        <f aca="false">IF(AND($C5="Income",-N($J5)&gt;0.004),-$J5+ROW()/1000000000,"")</f>
        <v/>
      </c>
      <c r="N5" s="66" t="s">
        <v>168</v>
      </c>
      <c r="O5" s="66" t="s">
        <v>159</v>
      </c>
    </row>
    <row r="6" customFormat="false" ht="15" hidden="false" customHeight="false" outlineLevel="0" collapsed="false">
      <c r="A6" s="67" t="s">
        <v>169</v>
      </c>
      <c r="B6" s="67" t="s">
        <v>162</v>
      </c>
      <c r="C6" s="68" t="str">
        <f aca="false">IF($B6="","",IFERROR(INDEX($O$2:$O$15,MATCH($B6,$N$2:$N$15,0)),"?"))</f>
        <v>Asset</v>
      </c>
      <c r="D6" s="67"/>
      <c r="E6" s="67" t="s">
        <v>170</v>
      </c>
      <c r="G6" s="66" t="n">
        <f aca="false">IF($A6="","",ROUND(SUMIFS(Transactions!$C$2:$C$2001,Transactions!$F$2:$F$2001,$A6,Transactions!$A$2:$A$2001,"&gt;="&amp;DATE(1900,1,1),Transactions!$A$2:$A$2001,"&lt;="&amp;'Balance Sheet'!$B$3,Transactions!$G$2:$G$2001,"&lt;&gt;Exclude")-SUMIFS(Transactions!$C$2:$C$2001,Transactions!$H$2:$H$2001,$A6,Transactions!$A$2:$A$2001,"&gt;="&amp;DATE(1900,1,1),Transactions!$A$2:$A$2001,"&lt;="&amp;'Balance Sheet'!$B$3,Transactions!$G$2:$G$2001,"&lt;&gt;Exclude")+SUMIFS('Journal Entries'!$D$2:$D$1001,'Journal Entries'!$C$2:$C$1001,$A6,'Journal Entries'!$B$2:$B$1001,"&gt;="&amp;DATE(1900,1,1),'Journal Entries'!$B$2:$B$1001,"&lt;="&amp;'Balance Sheet'!$B$3)-SUMIFS('Journal Entries'!$E$2:$E$1001,'Journal Entries'!$C$2:$C$1001,$A6,'Journal Entries'!$B$2:$B$1001,"&gt;="&amp;DATE(1900,1,1),'Journal Entries'!$B$2:$B$1001,"&lt;="&amp;'Balance Sheet'!$B$3),2))</f>
        <v>0</v>
      </c>
      <c r="H6" s="66" t="n">
        <f aca="false">IF($A6="","",ROUND(SUMIFS(Transactions!$C$2:$C$2001,Transactions!$F$2:$F$2001,$A6,Transactions!$A$2:$A$2001,"&gt;="&amp;'Profit &amp; Loss'!$B$3,Transactions!$A$2:$A$2001,"&lt;="&amp;'Profit &amp; Loss'!$B$4,Transactions!$G$2:$G$2001,"&lt;&gt;Exclude")-SUMIFS(Transactions!$C$2:$C$2001,Transactions!$H$2:$H$2001,$A6,Transactions!$A$2:$A$2001,"&gt;="&amp;'Profit &amp; Loss'!$B$3,Transactions!$A$2:$A$2001,"&lt;="&amp;'Profit &amp; Loss'!$B$4,Transactions!$G$2:$G$2001,"&lt;&gt;Exclude")+SUMIFS('Journal Entries'!$D$2:$D$1001,'Journal Entries'!$C$2:$C$1001,$A6,'Journal Entries'!$B$2:$B$1001,"&gt;="&amp;'Profit &amp; Loss'!$B$3,'Journal Entries'!$B$2:$B$1001,"&lt;="&amp;'Profit &amp; Loss'!$B$4)-SUMIFS('Journal Entries'!$E$2:$E$1001,'Journal Entries'!$C$2:$C$1001,$A6,'Journal Entries'!$B$2:$B$1001,"&gt;="&amp;'Profit &amp; Loss'!$B$3,'Journal Entries'!$B$2:$B$1001,"&lt;="&amp;'Profit &amp; Loss'!$B$4),2))</f>
        <v>0</v>
      </c>
      <c r="I6" s="66" t="n">
        <f aca="false">IF($A6="","",ROUND(SUMIFS(Transactions!$C$2:$C$2001,Transactions!$F$2:$F$2001,$A6,Transactions!$A$2:$A$2001,"&gt;="&amp;DATE(1900,1,1),Transactions!$A$2:$A$2001,"&lt;="&amp;DATE(YEAR('Balance Sheet'!$B$3),1,1)-1,Transactions!$G$2:$G$2001,"&lt;&gt;Exclude")-SUMIFS(Transactions!$C$2:$C$2001,Transactions!$H$2:$H$2001,$A6,Transactions!$A$2:$A$2001,"&gt;="&amp;DATE(1900,1,1),Transactions!$A$2:$A$2001,"&lt;="&amp;DATE(YEAR('Balance Sheet'!$B$3),1,1)-1,Transactions!$G$2:$G$2001,"&lt;&gt;Exclude")+SUMIFS('Journal Entries'!$D$2:$D$1001,'Journal Entries'!$C$2:$C$1001,$A6,'Journal Entries'!$B$2:$B$1001,"&gt;="&amp;DATE(1900,1,1),'Journal Entries'!$B$2:$B$1001,"&lt;="&amp;DATE(YEAR('Balance Sheet'!$B$3),1,1)-1)-SUMIFS('Journal Entries'!$E$2:$E$1001,'Journal Entries'!$C$2:$C$1001,$A6,'Journal Entries'!$B$2:$B$1001,"&gt;="&amp;DATE(1900,1,1),'Journal Entries'!$B$2:$B$1001,"&lt;="&amp;DATE(YEAR('Balance Sheet'!$B$3),1,1)-1),2))</f>
        <v>0</v>
      </c>
      <c r="J6" s="66" t="n">
        <f aca="false">IF($A6="","",ROUND(SUMIFS(Transactions!$C$2:$C$2001,Transactions!$F$2:$F$2001,$A6,Transactions!$A$2:$A$2001,"&gt;="&amp;DATE(Dashboard!$M$1,1,1),Transactions!$A$2:$A$2001,"&lt;="&amp;DATE(Dashboard!$M$1,12,31),Transactions!$G$2:$G$2001,"&lt;&gt;Exclude")-SUMIFS(Transactions!$C$2:$C$2001,Transactions!$H$2:$H$2001,$A6,Transactions!$A$2:$A$2001,"&gt;="&amp;DATE(Dashboard!$M$1,1,1),Transactions!$A$2:$A$2001,"&lt;="&amp;DATE(Dashboard!$M$1,12,31),Transactions!$G$2:$G$2001,"&lt;&gt;Exclude")+SUMIFS('Journal Entries'!$D$2:$D$1001,'Journal Entries'!$C$2:$C$1001,$A6,'Journal Entries'!$B$2:$B$1001,"&gt;="&amp;DATE(Dashboard!$M$1,1,1),'Journal Entries'!$B$2:$B$1001,"&lt;="&amp;DATE(Dashboard!$M$1,12,31))-SUMIFS('Journal Entries'!$E$2:$E$1001,'Journal Entries'!$C$2:$C$1001,$A6,'Journal Entries'!$B$2:$B$1001,"&gt;="&amp;DATE(Dashboard!$M$1,1,1),'Journal Entries'!$B$2:$B$1001,"&lt;="&amp;DATE(Dashboard!$M$1,12,31)),2))</f>
        <v>0</v>
      </c>
      <c r="K6" s="0" t="str">
        <f aca="false">IF(AND($C6="Expense",N($J6)&gt;0.004),$J6+ROW()/1000000000,"")</f>
        <v/>
      </c>
      <c r="L6" s="0" t="str">
        <f aca="false">IF(AND($C6="Income",-N($J6)&gt;0.004),-$J6+ROW()/1000000000,"")</f>
        <v/>
      </c>
      <c r="N6" s="66" t="s">
        <v>171</v>
      </c>
      <c r="O6" s="66" t="s">
        <v>172</v>
      </c>
    </row>
    <row r="7" customFormat="false" ht="15" hidden="false" customHeight="false" outlineLevel="0" collapsed="false">
      <c r="A7" s="67" t="s">
        <v>173</v>
      </c>
      <c r="B7" s="67" t="s">
        <v>162</v>
      </c>
      <c r="C7" s="68" t="str">
        <f aca="false">IF($B7="","",IFERROR(INDEX($O$2:$O$15,MATCH($B7,$N$2:$N$15,0)),"?"))</f>
        <v>Asset</v>
      </c>
      <c r="D7" s="67"/>
      <c r="E7" s="67" t="s">
        <v>174</v>
      </c>
      <c r="G7" s="66" t="n">
        <f aca="false">IF($A7="","",ROUND(SUMIFS(Transactions!$C$2:$C$2001,Transactions!$F$2:$F$2001,$A7,Transactions!$A$2:$A$2001,"&gt;="&amp;DATE(1900,1,1),Transactions!$A$2:$A$2001,"&lt;="&amp;'Balance Sheet'!$B$3,Transactions!$G$2:$G$2001,"&lt;&gt;Exclude")-SUMIFS(Transactions!$C$2:$C$2001,Transactions!$H$2:$H$2001,$A7,Transactions!$A$2:$A$2001,"&gt;="&amp;DATE(1900,1,1),Transactions!$A$2:$A$2001,"&lt;="&amp;'Balance Sheet'!$B$3,Transactions!$G$2:$G$2001,"&lt;&gt;Exclude")+SUMIFS('Journal Entries'!$D$2:$D$1001,'Journal Entries'!$C$2:$C$1001,$A7,'Journal Entries'!$B$2:$B$1001,"&gt;="&amp;DATE(1900,1,1),'Journal Entries'!$B$2:$B$1001,"&lt;="&amp;'Balance Sheet'!$B$3)-SUMIFS('Journal Entries'!$E$2:$E$1001,'Journal Entries'!$C$2:$C$1001,$A7,'Journal Entries'!$B$2:$B$1001,"&gt;="&amp;DATE(1900,1,1),'Journal Entries'!$B$2:$B$1001,"&lt;="&amp;'Balance Sheet'!$B$3),2))</f>
        <v>0</v>
      </c>
      <c r="H7" s="66" t="n">
        <f aca="false">IF($A7="","",ROUND(SUMIFS(Transactions!$C$2:$C$2001,Transactions!$F$2:$F$2001,$A7,Transactions!$A$2:$A$2001,"&gt;="&amp;'Profit &amp; Loss'!$B$3,Transactions!$A$2:$A$2001,"&lt;="&amp;'Profit &amp; Loss'!$B$4,Transactions!$G$2:$G$2001,"&lt;&gt;Exclude")-SUMIFS(Transactions!$C$2:$C$2001,Transactions!$H$2:$H$2001,$A7,Transactions!$A$2:$A$2001,"&gt;="&amp;'Profit &amp; Loss'!$B$3,Transactions!$A$2:$A$2001,"&lt;="&amp;'Profit &amp; Loss'!$B$4,Transactions!$G$2:$G$2001,"&lt;&gt;Exclude")+SUMIFS('Journal Entries'!$D$2:$D$1001,'Journal Entries'!$C$2:$C$1001,$A7,'Journal Entries'!$B$2:$B$1001,"&gt;="&amp;'Profit &amp; Loss'!$B$3,'Journal Entries'!$B$2:$B$1001,"&lt;="&amp;'Profit &amp; Loss'!$B$4)-SUMIFS('Journal Entries'!$E$2:$E$1001,'Journal Entries'!$C$2:$C$1001,$A7,'Journal Entries'!$B$2:$B$1001,"&gt;="&amp;'Profit &amp; Loss'!$B$3,'Journal Entries'!$B$2:$B$1001,"&lt;="&amp;'Profit &amp; Loss'!$B$4),2))</f>
        <v>0</v>
      </c>
      <c r="I7" s="66" t="n">
        <f aca="false">IF($A7="","",ROUND(SUMIFS(Transactions!$C$2:$C$2001,Transactions!$F$2:$F$2001,$A7,Transactions!$A$2:$A$2001,"&gt;="&amp;DATE(1900,1,1),Transactions!$A$2:$A$2001,"&lt;="&amp;DATE(YEAR('Balance Sheet'!$B$3),1,1)-1,Transactions!$G$2:$G$2001,"&lt;&gt;Exclude")-SUMIFS(Transactions!$C$2:$C$2001,Transactions!$H$2:$H$2001,$A7,Transactions!$A$2:$A$2001,"&gt;="&amp;DATE(1900,1,1),Transactions!$A$2:$A$2001,"&lt;="&amp;DATE(YEAR('Balance Sheet'!$B$3),1,1)-1,Transactions!$G$2:$G$2001,"&lt;&gt;Exclude")+SUMIFS('Journal Entries'!$D$2:$D$1001,'Journal Entries'!$C$2:$C$1001,$A7,'Journal Entries'!$B$2:$B$1001,"&gt;="&amp;DATE(1900,1,1),'Journal Entries'!$B$2:$B$1001,"&lt;="&amp;DATE(YEAR('Balance Sheet'!$B$3),1,1)-1)-SUMIFS('Journal Entries'!$E$2:$E$1001,'Journal Entries'!$C$2:$C$1001,$A7,'Journal Entries'!$B$2:$B$1001,"&gt;="&amp;DATE(1900,1,1),'Journal Entries'!$B$2:$B$1001,"&lt;="&amp;DATE(YEAR('Balance Sheet'!$B$3),1,1)-1),2))</f>
        <v>0</v>
      </c>
      <c r="J7" s="66" t="n">
        <f aca="false">IF($A7="","",ROUND(SUMIFS(Transactions!$C$2:$C$2001,Transactions!$F$2:$F$2001,$A7,Transactions!$A$2:$A$2001,"&gt;="&amp;DATE(Dashboard!$M$1,1,1),Transactions!$A$2:$A$2001,"&lt;="&amp;DATE(Dashboard!$M$1,12,31),Transactions!$G$2:$G$2001,"&lt;&gt;Exclude")-SUMIFS(Transactions!$C$2:$C$2001,Transactions!$H$2:$H$2001,$A7,Transactions!$A$2:$A$2001,"&gt;="&amp;DATE(Dashboard!$M$1,1,1),Transactions!$A$2:$A$2001,"&lt;="&amp;DATE(Dashboard!$M$1,12,31),Transactions!$G$2:$G$2001,"&lt;&gt;Exclude")+SUMIFS('Journal Entries'!$D$2:$D$1001,'Journal Entries'!$C$2:$C$1001,$A7,'Journal Entries'!$B$2:$B$1001,"&gt;="&amp;DATE(Dashboard!$M$1,1,1),'Journal Entries'!$B$2:$B$1001,"&lt;="&amp;DATE(Dashboard!$M$1,12,31))-SUMIFS('Journal Entries'!$E$2:$E$1001,'Journal Entries'!$C$2:$C$1001,$A7,'Journal Entries'!$B$2:$B$1001,"&gt;="&amp;DATE(Dashboard!$M$1,1,1),'Journal Entries'!$B$2:$B$1001,"&lt;="&amp;DATE(Dashboard!$M$1,12,31)),2))</f>
        <v>0</v>
      </c>
      <c r="K7" s="0" t="str">
        <f aca="false">IF(AND($C7="Expense",N($J7)&gt;0.004),$J7+ROW()/1000000000,"")</f>
        <v/>
      </c>
      <c r="L7" s="0" t="str">
        <f aca="false">IF(AND($C7="Income",-N($J7)&gt;0.004),-$J7+ROW()/1000000000,"")</f>
        <v/>
      </c>
      <c r="N7" s="66" t="s">
        <v>175</v>
      </c>
      <c r="O7" s="66" t="s">
        <v>172</v>
      </c>
    </row>
    <row r="8" customFormat="false" ht="15" hidden="false" customHeight="false" outlineLevel="0" collapsed="false">
      <c r="A8" s="67" t="s">
        <v>176</v>
      </c>
      <c r="B8" s="67" t="s">
        <v>165</v>
      </c>
      <c r="C8" s="68" t="str">
        <f aca="false">IF($B8="","",IFERROR(INDEX($O$2:$O$15,MATCH($B8,$N$2:$N$15,0)),"?"))</f>
        <v>Asset</v>
      </c>
      <c r="D8" s="67" t="s">
        <v>177</v>
      </c>
      <c r="E8" s="67" t="s">
        <v>178</v>
      </c>
      <c r="G8" s="66" t="n">
        <f aca="false">IF($A8="","",ROUND(SUMIFS(Transactions!$C$2:$C$2001,Transactions!$F$2:$F$2001,$A8,Transactions!$A$2:$A$2001,"&gt;="&amp;DATE(1900,1,1),Transactions!$A$2:$A$2001,"&lt;="&amp;'Balance Sheet'!$B$3,Transactions!$G$2:$G$2001,"&lt;&gt;Exclude")-SUMIFS(Transactions!$C$2:$C$2001,Transactions!$H$2:$H$2001,$A8,Transactions!$A$2:$A$2001,"&gt;="&amp;DATE(1900,1,1),Transactions!$A$2:$A$2001,"&lt;="&amp;'Balance Sheet'!$B$3,Transactions!$G$2:$G$2001,"&lt;&gt;Exclude")+SUMIFS('Journal Entries'!$D$2:$D$1001,'Journal Entries'!$C$2:$C$1001,$A8,'Journal Entries'!$B$2:$B$1001,"&gt;="&amp;DATE(1900,1,1),'Journal Entries'!$B$2:$B$1001,"&lt;="&amp;'Balance Sheet'!$B$3)-SUMIFS('Journal Entries'!$E$2:$E$1001,'Journal Entries'!$C$2:$C$1001,$A8,'Journal Entries'!$B$2:$B$1001,"&gt;="&amp;DATE(1900,1,1),'Journal Entries'!$B$2:$B$1001,"&lt;="&amp;'Balance Sheet'!$B$3),2))</f>
        <v>0</v>
      </c>
      <c r="H8" s="66" t="n">
        <f aca="false">IF($A8="","",ROUND(SUMIFS(Transactions!$C$2:$C$2001,Transactions!$F$2:$F$2001,$A8,Transactions!$A$2:$A$2001,"&gt;="&amp;'Profit &amp; Loss'!$B$3,Transactions!$A$2:$A$2001,"&lt;="&amp;'Profit &amp; Loss'!$B$4,Transactions!$G$2:$G$2001,"&lt;&gt;Exclude")-SUMIFS(Transactions!$C$2:$C$2001,Transactions!$H$2:$H$2001,$A8,Transactions!$A$2:$A$2001,"&gt;="&amp;'Profit &amp; Loss'!$B$3,Transactions!$A$2:$A$2001,"&lt;="&amp;'Profit &amp; Loss'!$B$4,Transactions!$G$2:$G$2001,"&lt;&gt;Exclude")+SUMIFS('Journal Entries'!$D$2:$D$1001,'Journal Entries'!$C$2:$C$1001,$A8,'Journal Entries'!$B$2:$B$1001,"&gt;="&amp;'Profit &amp; Loss'!$B$3,'Journal Entries'!$B$2:$B$1001,"&lt;="&amp;'Profit &amp; Loss'!$B$4)-SUMIFS('Journal Entries'!$E$2:$E$1001,'Journal Entries'!$C$2:$C$1001,$A8,'Journal Entries'!$B$2:$B$1001,"&gt;="&amp;'Profit &amp; Loss'!$B$3,'Journal Entries'!$B$2:$B$1001,"&lt;="&amp;'Profit &amp; Loss'!$B$4),2))</f>
        <v>0</v>
      </c>
      <c r="I8" s="66" t="n">
        <f aca="false">IF($A8="","",ROUND(SUMIFS(Transactions!$C$2:$C$2001,Transactions!$F$2:$F$2001,$A8,Transactions!$A$2:$A$2001,"&gt;="&amp;DATE(1900,1,1),Transactions!$A$2:$A$2001,"&lt;="&amp;DATE(YEAR('Balance Sheet'!$B$3),1,1)-1,Transactions!$G$2:$G$2001,"&lt;&gt;Exclude")-SUMIFS(Transactions!$C$2:$C$2001,Transactions!$H$2:$H$2001,$A8,Transactions!$A$2:$A$2001,"&gt;="&amp;DATE(1900,1,1),Transactions!$A$2:$A$2001,"&lt;="&amp;DATE(YEAR('Balance Sheet'!$B$3),1,1)-1,Transactions!$G$2:$G$2001,"&lt;&gt;Exclude")+SUMIFS('Journal Entries'!$D$2:$D$1001,'Journal Entries'!$C$2:$C$1001,$A8,'Journal Entries'!$B$2:$B$1001,"&gt;="&amp;DATE(1900,1,1),'Journal Entries'!$B$2:$B$1001,"&lt;="&amp;DATE(YEAR('Balance Sheet'!$B$3),1,1)-1)-SUMIFS('Journal Entries'!$E$2:$E$1001,'Journal Entries'!$C$2:$C$1001,$A8,'Journal Entries'!$B$2:$B$1001,"&gt;="&amp;DATE(1900,1,1),'Journal Entries'!$B$2:$B$1001,"&lt;="&amp;DATE(YEAR('Balance Sheet'!$B$3),1,1)-1),2))</f>
        <v>0</v>
      </c>
      <c r="J8" s="66" t="n">
        <f aca="false">IF($A8="","",ROUND(SUMIFS(Transactions!$C$2:$C$2001,Transactions!$F$2:$F$2001,$A8,Transactions!$A$2:$A$2001,"&gt;="&amp;DATE(Dashboard!$M$1,1,1),Transactions!$A$2:$A$2001,"&lt;="&amp;DATE(Dashboard!$M$1,12,31),Transactions!$G$2:$G$2001,"&lt;&gt;Exclude")-SUMIFS(Transactions!$C$2:$C$2001,Transactions!$H$2:$H$2001,$A8,Transactions!$A$2:$A$2001,"&gt;="&amp;DATE(Dashboard!$M$1,1,1),Transactions!$A$2:$A$2001,"&lt;="&amp;DATE(Dashboard!$M$1,12,31),Transactions!$G$2:$G$2001,"&lt;&gt;Exclude")+SUMIFS('Journal Entries'!$D$2:$D$1001,'Journal Entries'!$C$2:$C$1001,$A8,'Journal Entries'!$B$2:$B$1001,"&gt;="&amp;DATE(Dashboard!$M$1,1,1),'Journal Entries'!$B$2:$B$1001,"&lt;="&amp;DATE(Dashboard!$M$1,12,31))-SUMIFS('Journal Entries'!$E$2:$E$1001,'Journal Entries'!$C$2:$C$1001,$A8,'Journal Entries'!$B$2:$B$1001,"&gt;="&amp;DATE(Dashboard!$M$1,1,1),'Journal Entries'!$B$2:$B$1001,"&lt;="&amp;DATE(Dashboard!$M$1,12,31)),2))</f>
        <v>0</v>
      </c>
      <c r="K8" s="0" t="str">
        <f aca="false">IF(AND($C8="Expense",N($J8)&gt;0.004),$J8+ROW()/1000000000,"")</f>
        <v/>
      </c>
      <c r="L8" s="0" t="str">
        <f aca="false">IF(AND($C8="Income",-N($J8)&gt;0.004),-$J8+ROW()/1000000000,"")</f>
        <v/>
      </c>
      <c r="N8" s="66" t="s">
        <v>179</v>
      </c>
      <c r="O8" s="66" t="s">
        <v>172</v>
      </c>
    </row>
    <row r="9" customFormat="false" ht="15" hidden="false" customHeight="false" outlineLevel="0" collapsed="false">
      <c r="A9" s="67" t="s">
        <v>180</v>
      </c>
      <c r="B9" s="67" t="s">
        <v>165</v>
      </c>
      <c r="C9" s="68" t="str">
        <f aca="false">IF($B9="","",IFERROR(INDEX($O$2:$O$15,MATCH($B9,$N$2:$N$15,0)),"?"))</f>
        <v>Asset</v>
      </c>
      <c r="D9" s="67" t="s">
        <v>177</v>
      </c>
      <c r="E9" s="67" t="s">
        <v>181</v>
      </c>
      <c r="G9" s="66" t="n">
        <f aca="false">IF($A9="","",ROUND(SUMIFS(Transactions!$C$2:$C$2001,Transactions!$F$2:$F$2001,$A9,Transactions!$A$2:$A$2001,"&gt;="&amp;DATE(1900,1,1),Transactions!$A$2:$A$2001,"&lt;="&amp;'Balance Sheet'!$B$3,Transactions!$G$2:$G$2001,"&lt;&gt;Exclude")-SUMIFS(Transactions!$C$2:$C$2001,Transactions!$H$2:$H$2001,$A9,Transactions!$A$2:$A$2001,"&gt;="&amp;DATE(1900,1,1),Transactions!$A$2:$A$2001,"&lt;="&amp;'Balance Sheet'!$B$3,Transactions!$G$2:$G$2001,"&lt;&gt;Exclude")+SUMIFS('Journal Entries'!$D$2:$D$1001,'Journal Entries'!$C$2:$C$1001,$A9,'Journal Entries'!$B$2:$B$1001,"&gt;="&amp;DATE(1900,1,1),'Journal Entries'!$B$2:$B$1001,"&lt;="&amp;'Balance Sheet'!$B$3)-SUMIFS('Journal Entries'!$E$2:$E$1001,'Journal Entries'!$C$2:$C$1001,$A9,'Journal Entries'!$B$2:$B$1001,"&gt;="&amp;DATE(1900,1,1),'Journal Entries'!$B$2:$B$1001,"&lt;="&amp;'Balance Sheet'!$B$3),2))</f>
        <v>0</v>
      </c>
      <c r="H9" s="66" t="n">
        <f aca="false">IF($A9="","",ROUND(SUMIFS(Transactions!$C$2:$C$2001,Transactions!$F$2:$F$2001,$A9,Transactions!$A$2:$A$2001,"&gt;="&amp;'Profit &amp; Loss'!$B$3,Transactions!$A$2:$A$2001,"&lt;="&amp;'Profit &amp; Loss'!$B$4,Transactions!$G$2:$G$2001,"&lt;&gt;Exclude")-SUMIFS(Transactions!$C$2:$C$2001,Transactions!$H$2:$H$2001,$A9,Transactions!$A$2:$A$2001,"&gt;="&amp;'Profit &amp; Loss'!$B$3,Transactions!$A$2:$A$2001,"&lt;="&amp;'Profit &amp; Loss'!$B$4,Transactions!$G$2:$G$2001,"&lt;&gt;Exclude")+SUMIFS('Journal Entries'!$D$2:$D$1001,'Journal Entries'!$C$2:$C$1001,$A9,'Journal Entries'!$B$2:$B$1001,"&gt;="&amp;'Profit &amp; Loss'!$B$3,'Journal Entries'!$B$2:$B$1001,"&lt;="&amp;'Profit &amp; Loss'!$B$4)-SUMIFS('Journal Entries'!$E$2:$E$1001,'Journal Entries'!$C$2:$C$1001,$A9,'Journal Entries'!$B$2:$B$1001,"&gt;="&amp;'Profit &amp; Loss'!$B$3,'Journal Entries'!$B$2:$B$1001,"&lt;="&amp;'Profit &amp; Loss'!$B$4),2))</f>
        <v>0</v>
      </c>
      <c r="I9" s="66" t="n">
        <f aca="false">IF($A9="","",ROUND(SUMIFS(Transactions!$C$2:$C$2001,Transactions!$F$2:$F$2001,$A9,Transactions!$A$2:$A$2001,"&gt;="&amp;DATE(1900,1,1),Transactions!$A$2:$A$2001,"&lt;="&amp;DATE(YEAR('Balance Sheet'!$B$3),1,1)-1,Transactions!$G$2:$G$2001,"&lt;&gt;Exclude")-SUMIFS(Transactions!$C$2:$C$2001,Transactions!$H$2:$H$2001,$A9,Transactions!$A$2:$A$2001,"&gt;="&amp;DATE(1900,1,1),Transactions!$A$2:$A$2001,"&lt;="&amp;DATE(YEAR('Balance Sheet'!$B$3),1,1)-1,Transactions!$G$2:$G$2001,"&lt;&gt;Exclude")+SUMIFS('Journal Entries'!$D$2:$D$1001,'Journal Entries'!$C$2:$C$1001,$A9,'Journal Entries'!$B$2:$B$1001,"&gt;="&amp;DATE(1900,1,1),'Journal Entries'!$B$2:$B$1001,"&lt;="&amp;DATE(YEAR('Balance Sheet'!$B$3),1,1)-1)-SUMIFS('Journal Entries'!$E$2:$E$1001,'Journal Entries'!$C$2:$C$1001,$A9,'Journal Entries'!$B$2:$B$1001,"&gt;="&amp;DATE(1900,1,1),'Journal Entries'!$B$2:$B$1001,"&lt;="&amp;DATE(YEAR('Balance Sheet'!$B$3),1,1)-1),2))</f>
        <v>0</v>
      </c>
      <c r="J9" s="66" t="n">
        <f aca="false">IF($A9="","",ROUND(SUMIFS(Transactions!$C$2:$C$2001,Transactions!$F$2:$F$2001,$A9,Transactions!$A$2:$A$2001,"&gt;="&amp;DATE(Dashboard!$M$1,1,1),Transactions!$A$2:$A$2001,"&lt;="&amp;DATE(Dashboard!$M$1,12,31),Transactions!$G$2:$G$2001,"&lt;&gt;Exclude")-SUMIFS(Transactions!$C$2:$C$2001,Transactions!$H$2:$H$2001,$A9,Transactions!$A$2:$A$2001,"&gt;="&amp;DATE(Dashboard!$M$1,1,1),Transactions!$A$2:$A$2001,"&lt;="&amp;DATE(Dashboard!$M$1,12,31),Transactions!$G$2:$G$2001,"&lt;&gt;Exclude")+SUMIFS('Journal Entries'!$D$2:$D$1001,'Journal Entries'!$C$2:$C$1001,$A9,'Journal Entries'!$B$2:$B$1001,"&gt;="&amp;DATE(Dashboard!$M$1,1,1),'Journal Entries'!$B$2:$B$1001,"&lt;="&amp;DATE(Dashboard!$M$1,12,31))-SUMIFS('Journal Entries'!$E$2:$E$1001,'Journal Entries'!$C$2:$C$1001,$A9,'Journal Entries'!$B$2:$B$1001,"&gt;="&amp;DATE(Dashboard!$M$1,1,1),'Journal Entries'!$B$2:$B$1001,"&lt;="&amp;DATE(Dashboard!$M$1,12,31)),2))</f>
        <v>0</v>
      </c>
      <c r="K9" s="0" t="str">
        <f aca="false">IF(AND($C9="Expense",N($J9)&gt;0.004),$J9+ROW()/1000000000,"")</f>
        <v/>
      </c>
      <c r="L9" s="0" t="str">
        <f aca="false">IF(AND($C9="Income",-N($J9)&gt;0.004),-$J9+ROW()/1000000000,"")</f>
        <v/>
      </c>
      <c r="N9" s="66" t="s">
        <v>136</v>
      </c>
      <c r="O9" s="66" t="s">
        <v>136</v>
      </c>
    </row>
    <row r="10" customFormat="false" ht="15" hidden="false" customHeight="false" outlineLevel="0" collapsed="false">
      <c r="A10" s="67" t="s">
        <v>182</v>
      </c>
      <c r="B10" s="67" t="s">
        <v>168</v>
      </c>
      <c r="C10" s="68" t="str">
        <f aca="false">IF($B10="","",IFERROR(INDEX($O$2:$O$15,MATCH($B10,$N$2:$N$15,0)),"?"))</f>
        <v>Asset</v>
      </c>
      <c r="D10" s="67"/>
      <c r="E10" s="67" t="s">
        <v>183</v>
      </c>
      <c r="G10" s="66" t="n">
        <f aca="false">IF($A10="","",ROUND(SUMIFS(Transactions!$C$2:$C$2001,Transactions!$F$2:$F$2001,$A10,Transactions!$A$2:$A$2001,"&gt;="&amp;DATE(1900,1,1),Transactions!$A$2:$A$2001,"&lt;="&amp;'Balance Sheet'!$B$3,Transactions!$G$2:$G$2001,"&lt;&gt;Exclude")-SUMIFS(Transactions!$C$2:$C$2001,Transactions!$H$2:$H$2001,$A10,Transactions!$A$2:$A$2001,"&gt;="&amp;DATE(1900,1,1),Transactions!$A$2:$A$2001,"&lt;="&amp;'Balance Sheet'!$B$3,Transactions!$G$2:$G$2001,"&lt;&gt;Exclude")+SUMIFS('Journal Entries'!$D$2:$D$1001,'Journal Entries'!$C$2:$C$1001,$A10,'Journal Entries'!$B$2:$B$1001,"&gt;="&amp;DATE(1900,1,1),'Journal Entries'!$B$2:$B$1001,"&lt;="&amp;'Balance Sheet'!$B$3)-SUMIFS('Journal Entries'!$E$2:$E$1001,'Journal Entries'!$C$2:$C$1001,$A10,'Journal Entries'!$B$2:$B$1001,"&gt;="&amp;DATE(1900,1,1),'Journal Entries'!$B$2:$B$1001,"&lt;="&amp;'Balance Sheet'!$B$3),2))</f>
        <v>0</v>
      </c>
      <c r="H10" s="66" t="n">
        <f aca="false">IF($A10="","",ROUND(SUMIFS(Transactions!$C$2:$C$2001,Transactions!$F$2:$F$2001,$A10,Transactions!$A$2:$A$2001,"&gt;="&amp;'Profit &amp; Loss'!$B$3,Transactions!$A$2:$A$2001,"&lt;="&amp;'Profit &amp; Loss'!$B$4,Transactions!$G$2:$G$2001,"&lt;&gt;Exclude")-SUMIFS(Transactions!$C$2:$C$2001,Transactions!$H$2:$H$2001,$A10,Transactions!$A$2:$A$2001,"&gt;="&amp;'Profit &amp; Loss'!$B$3,Transactions!$A$2:$A$2001,"&lt;="&amp;'Profit &amp; Loss'!$B$4,Transactions!$G$2:$G$2001,"&lt;&gt;Exclude")+SUMIFS('Journal Entries'!$D$2:$D$1001,'Journal Entries'!$C$2:$C$1001,$A10,'Journal Entries'!$B$2:$B$1001,"&gt;="&amp;'Profit &amp; Loss'!$B$3,'Journal Entries'!$B$2:$B$1001,"&lt;="&amp;'Profit &amp; Loss'!$B$4)-SUMIFS('Journal Entries'!$E$2:$E$1001,'Journal Entries'!$C$2:$C$1001,$A10,'Journal Entries'!$B$2:$B$1001,"&gt;="&amp;'Profit &amp; Loss'!$B$3,'Journal Entries'!$B$2:$B$1001,"&lt;="&amp;'Profit &amp; Loss'!$B$4),2))</f>
        <v>0</v>
      </c>
      <c r="I10" s="66" t="n">
        <f aca="false">IF($A10="","",ROUND(SUMIFS(Transactions!$C$2:$C$2001,Transactions!$F$2:$F$2001,$A10,Transactions!$A$2:$A$2001,"&gt;="&amp;DATE(1900,1,1),Transactions!$A$2:$A$2001,"&lt;="&amp;DATE(YEAR('Balance Sheet'!$B$3),1,1)-1,Transactions!$G$2:$G$2001,"&lt;&gt;Exclude")-SUMIFS(Transactions!$C$2:$C$2001,Transactions!$H$2:$H$2001,$A10,Transactions!$A$2:$A$2001,"&gt;="&amp;DATE(1900,1,1),Transactions!$A$2:$A$2001,"&lt;="&amp;DATE(YEAR('Balance Sheet'!$B$3),1,1)-1,Transactions!$G$2:$G$2001,"&lt;&gt;Exclude")+SUMIFS('Journal Entries'!$D$2:$D$1001,'Journal Entries'!$C$2:$C$1001,$A10,'Journal Entries'!$B$2:$B$1001,"&gt;="&amp;DATE(1900,1,1),'Journal Entries'!$B$2:$B$1001,"&lt;="&amp;DATE(YEAR('Balance Sheet'!$B$3),1,1)-1)-SUMIFS('Journal Entries'!$E$2:$E$1001,'Journal Entries'!$C$2:$C$1001,$A10,'Journal Entries'!$B$2:$B$1001,"&gt;="&amp;DATE(1900,1,1),'Journal Entries'!$B$2:$B$1001,"&lt;="&amp;DATE(YEAR('Balance Sheet'!$B$3),1,1)-1),2))</f>
        <v>0</v>
      </c>
      <c r="J10" s="66" t="n">
        <f aca="false">IF($A10="","",ROUND(SUMIFS(Transactions!$C$2:$C$2001,Transactions!$F$2:$F$2001,$A10,Transactions!$A$2:$A$2001,"&gt;="&amp;DATE(Dashboard!$M$1,1,1),Transactions!$A$2:$A$2001,"&lt;="&amp;DATE(Dashboard!$M$1,12,31),Transactions!$G$2:$G$2001,"&lt;&gt;Exclude")-SUMIFS(Transactions!$C$2:$C$2001,Transactions!$H$2:$H$2001,$A10,Transactions!$A$2:$A$2001,"&gt;="&amp;DATE(Dashboard!$M$1,1,1),Transactions!$A$2:$A$2001,"&lt;="&amp;DATE(Dashboard!$M$1,12,31),Transactions!$G$2:$G$2001,"&lt;&gt;Exclude")+SUMIFS('Journal Entries'!$D$2:$D$1001,'Journal Entries'!$C$2:$C$1001,$A10,'Journal Entries'!$B$2:$B$1001,"&gt;="&amp;DATE(Dashboard!$M$1,1,1),'Journal Entries'!$B$2:$B$1001,"&lt;="&amp;DATE(Dashboard!$M$1,12,31))-SUMIFS('Journal Entries'!$E$2:$E$1001,'Journal Entries'!$C$2:$C$1001,$A10,'Journal Entries'!$B$2:$B$1001,"&gt;="&amp;DATE(Dashboard!$M$1,1,1),'Journal Entries'!$B$2:$B$1001,"&lt;="&amp;DATE(Dashboard!$M$1,12,31)),2))</f>
        <v>0</v>
      </c>
      <c r="K10" s="0" t="str">
        <f aca="false">IF(AND($C10="Expense",N($J10)&gt;0.004),$J10+ROW()/1000000000,"")</f>
        <v/>
      </c>
      <c r="L10" s="0" t="str">
        <f aca="false">IF(AND($C10="Income",-N($J10)&gt;0.004),-$J10+ROW()/1000000000,"")</f>
        <v/>
      </c>
      <c r="N10" s="66" t="s">
        <v>117</v>
      </c>
      <c r="O10" s="66" t="s">
        <v>117</v>
      </c>
    </row>
    <row r="11" customFormat="false" ht="15" hidden="false" customHeight="false" outlineLevel="0" collapsed="false">
      <c r="A11" s="67" t="s">
        <v>184</v>
      </c>
      <c r="B11" s="67" t="s">
        <v>171</v>
      </c>
      <c r="C11" s="68" t="str">
        <f aca="false">IF($B11="","",IFERROR(INDEX($O$2:$O$15,MATCH($B11,$N$2:$N$15,0)),"?"))</f>
        <v>Liability</v>
      </c>
      <c r="D11" s="67"/>
      <c r="E11" s="67" t="s">
        <v>185</v>
      </c>
      <c r="G11" s="66" t="n">
        <f aca="false">IF($A11="","",ROUND(SUMIFS(Transactions!$C$2:$C$2001,Transactions!$F$2:$F$2001,$A11,Transactions!$A$2:$A$2001,"&gt;="&amp;DATE(1900,1,1),Transactions!$A$2:$A$2001,"&lt;="&amp;'Balance Sheet'!$B$3,Transactions!$G$2:$G$2001,"&lt;&gt;Exclude")-SUMIFS(Transactions!$C$2:$C$2001,Transactions!$H$2:$H$2001,$A11,Transactions!$A$2:$A$2001,"&gt;="&amp;DATE(1900,1,1),Transactions!$A$2:$A$2001,"&lt;="&amp;'Balance Sheet'!$B$3,Transactions!$G$2:$G$2001,"&lt;&gt;Exclude")+SUMIFS('Journal Entries'!$D$2:$D$1001,'Journal Entries'!$C$2:$C$1001,$A11,'Journal Entries'!$B$2:$B$1001,"&gt;="&amp;DATE(1900,1,1),'Journal Entries'!$B$2:$B$1001,"&lt;="&amp;'Balance Sheet'!$B$3)-SUMIFS('Journal Entries'!$E$2:$E$1001,'Journal Entries'!$C$2:$C$1001,$A11,'Journal Entries'!$B$2:$B$1001,"&gt;="&amp;DATE(1900,1,1),'Journal Entries'!$B$2:$B$1001,"&lt;="&amp;'Balance Sheet'!$B$3),2))</f>
        <v>0</v>
      </c>
      <c r="H11" s="66" t="n">
        <f aca="false">IF($A11="","",ROUND(SUMIFS(Transactions!$C$2:$C$2001,Transactions!$F$2:$F$2001,$A11,Transactions!$A$2:$A$2001,"&gt;="&amp;'Profit &amp; Loss'!$B$3,Transactions!$A$2:$A$2001,"&lt;="&amp;'Profit &amp; Loss'!$B$4,Transactions!$G$2:$G$2001,"&lt;&gt;Exclude")-SUMIFS(Transactions!$C$2:$C$2001,Transactions!$H$2:$H$2001,$A11,Transactions!$A$2:$A$2001,"&gt;="&amp;'Profit &amp; Loss'!$B$3,Transactions!$A$2:$A$2001,"&lt;="&amp;'Profit &amp; Loss'!$B$4,Transactions!$G$2:$G$2001,"&lt;&gt;Exclude")+SUMIFS('Journal Entries'!$D$2:$D$1001,'Journal Entries'!$C$2:$C$1001,$A11,'Journal Entries'!$B$2:$B$1001,"&gt;="&amp;'Profit &amp; Loss'!$B$3,'Journal Entries'!$B$2:$B$1001,"&lt;="&amp;'Profit &amp; Loss'!$B$4)-SUMIFS('Journal Entries'!$E$2:$E$1001,'Journal Entries'!$C$2:$C$1001,$A11,'Journal Entries'!$B$2:$B$1001,"&gt;="&amp;'Profit &amp; Loss'!$B$3,'Journal Entries'!$B$2:$B$1001,"&lt;="&amp;'Profit &amp; Loss'!$B$4),2))</f>
        <v>0</v>
      </c>
      <c r="I11" s="66" t="n">
        <f aca="false">IF($A11="","",ROUND(SUMIFS(Transactions!$C$2:$C$2001,Transactions!$F$2:$F$2001,$A11,Transactions!$A$2:$A$2001,"&gt;="&amp;DATE(1900,1,1),Transactions!$A$2:$A$2001,"&lt;="&amp;DATE(YEAR('Balance Sheet'!$B$3),1,1)-1,Transactions!$G$2:$G$2001,"&lt;&gt;Exclude")-SUMIFS(Transactions!$C$2:$C$2001,Transactions!$H$2:$H$2001,$A11,Transactions!$A$2:$A$2001,"&gt;="&amp;DATE(1900,1,1),Transactions!$A$2:$A$2001,"&lt;="&amp;DATE(YEAR('Balance Sheet'!$B$3),1,1)-1,Transactions!$G$2:$G$2001,"&lt;&gt;Exclude")+SUMIFS('Journal Entries'!$D$2:$D$1001,'Journal Entries'!$C$2:$C$1001,$A11,'Journal Entries'!$B$2:$B$1001,"&gt;="&amp;DATE(1900,1,1),'Journal Entries'!$B$2:$B$1001,"&lt;="&amp;DATE(YEAR('Balance Sheet'!$B$3),1,1)-1)-SUMIFS('Journal Entries'!$E$2:$E$1001,'Journal Entries'!$C$2:$C$1001,$A11,'Journal Entries'!$B$2:$B$1001,"&gt;="&amp;DATE(1900,1,1),'Journal Entries'!$B$2:$B$1001,"&lt;="&amp;DATE(YEAR('Balance Sheet'!$B$3),1,1)-1),2))</f>
        <v>0</v>
      </c>
      <c r="J11" s="66" t="n">
        <f aca="false">IF($A11="","",ROUND(SUMIFS(Transactions!$C$2:$C$2001,Transactions!$F$2:$F$2001,$A11,Transactions!$A$2:$A$2001,"&gt;="&amp;DATE(Dashboard!$M$1,1,1),Transactions!$A$2:$A$2001,"&lt;="&amp;DATE(Dashboard!$M$1,12,31),Transactions!$G$2:$G$2001,"&lt;&gt;Exclude")-SUMIFS(Transactions!$C$2:$C$2001,Transactions!$H$2:$H$2001,$A11,Transactions!$A$2:$A$2001,"&gt;="&amp;DATE(Dashboard!$M$1,1,1),Transactions!$A$2:$A$2001,"&lt;="&amp;DATE(Dashboard!$M$1,12,31),Transactions!$G$2:$G$2001,"&lt;&gt;Exclude")+SUMIFS('Journal Entries'!$D$2:$D$1001,'Journal Entries'!$C$2:$C$1001,$A11,'Journal Entries'!$B$2:$B$1001,"&gt;="&amp;DATE(Dashboard!$M$1,1,1),'Journal Entries'!$B$2:$B$1001,"&lt;="&amp;DATE(Dashboard!$M$1,12,31))-SUMIFS('Journal Entries'!$E$2:$E$1001,'Journal Entries'!$C$2:$C$1001,$A11,'Journal Entries'!$B$2:$B$1001,"&gt;="&amp;DATE(Dashboard!$M$1,1,1),'Journal Entries'!$B$2:$B$1001,"&lt;="&amp;DATE(Dashboard!$M$1,12,31)),2))</f>
        <v>0</v>
      </c>
      <c r="K11" s="0" t="str">
        <f aca="false">IF(AND($C11="Expense",N($J11)&gt;0.004),$J11+ROW()/1000000000,"")</f>
        <v/>
      </c>
      <c r="L11" s="0" t="str">
        <f aca="false">IF(AND($C11="Income",-N($J11)&gt;0.004),-$J11+ROW()/1000000000,"")</f>
        <v/>
      </c>
      <c r="N11" s="66" t="s">
        <v>120</v>
      </c>
      <c r="O11" s="66" t="s">
        <v>186</v>
      </c>
    </row>
    <row r="12" customFormat="false" ht="15" hidden="false" customHeight="false" outlineLevel="0" collapsed="false">
      <c r="A12" s="67" t="s">
        <v>187</v>
      </c>
      <c r="B12" s="67" t="s">
        <v>175</v>
      </c>
      <c r="C12" s="68" t="str">
        <f aca="false">IF($B12="","",IFERROR(INDEX($O$2:$O$15,MATCH($B12,$N$2:$N$15,0)),"?"))</f>
        <v>Liability</v>
      </c>
      <c r="D12" s="67"/>
      <c r="E12" s="67" t="s">
        <v>188</v>
      </c>
      <c r="G12" s="66" t="n">
        <f aca="false">IF($A12="","",ROUND(SUMIFS(Transactions!$C$2:$C$2001,Transactions!$F$2:$F$2001,$A12,Transactions!$A$2:$A$2001,"&gt;="&amp;DATE(1900,1,1),Transactions!$A$2:$A$2001,"&lt;="&amp;'Balance Sheet'!$B$3,Transactions!$G$2:$G$2001,"&lt;&gt;Exclude")-SUMIFS(Transactions!$C$2:$C$2001,Transactions!$H$2:$H$2001,$A12,Transactions!$A$2:$A$2001,"&gt;="&amp;DATE(1900,1,1),Transactions!$A$2:$A$2001,"&lt;="&amp;'Balance Sheet'!$B$3,Transactions!$G$2:$G$2001,"&lt;&gt;Exclude")+SUMIFS('Journal Entries'!$D$2:$D$1001,'Journal Entries'!$C$2:$C$1001,$A12,'Journal Entries'!$B$2:$B$1001,"&gt;="&amp;DATE(1900,1,1),'Journal Entries'!$B$2:$B$1001,"&lt;="&amp;'Balance Sheet'!$B$3)-SUMIFS('Journal Entries'!$E$2:$E$1001,'Journal Entries'!$C$2:$C$1001,$A12,'Journal Entries'!$B$2:$B$1001,"&gt;="&amp;DATE(1900,1,1),'Journal Entries'!$B$2:$B$1001,"&lt;="&amp;'Balance Sheet'!$B$3),2))</f>
        <v>0</v>
      </c>
      <c r="H12" s="66" t="n">
        <f aca="false">IF($A12="","",ROUND(SUMIFS(Transactions!$C$2:$C$2001,Transactions!$F$2:$F$2001,$A12,Transactions!$A$2:$A$2001,"&gt;="&amp;'Profit &amp; Loss'!$B$3,Transactions!$A$2:$A$2001,"&lt;="&amp;'Profit &amp; Loss'!$B$4,Transactions!$G$2:$G$2001,"&lt;&gt;Exclude")-SUMIFS(Transactions!$C$2:$C$2001,Transactions!$H$2:$H$2001,$A12,Transactions!$A$2:$A$2001,"&gt;="&amp;'Profit &amp; Loss'!$B$3,Transactions!$A$2:$A$2001,"&lt;="&amp;'Profit &amp; Loss'!$B$4,Transactions!$G$2:$G$2001,"&lt;&gt;Exclude")+SUMIFS('Journal Entries'!$D$2:$D$1001,'Journal Entries'!$C$2:$C$1001,$A12,'Journal Entries'!$B$2:$B$1001,"&gt;="&amp;'Profit &amp; Loss'!$B$3,'Journal Entries'!$B$2:$B$1001,"&lt;="&amp;'Profit &amp; Loss'!$B$4)-SUMIFS('Journal Entries'!$E$2:$E$1001,'Journal Entries'!$C$2:$C$1001,$A12,'Journal Entries'!$B$2:$B$1001,"&gt;="&amp;'Profit &amp; Loss'!$B$3,'Journal Entries'!$B$2:$B$1001,"&lt;="&amp;'Profit &amp; Loss'!$B$4),2))</f>
        <v>0</v>
      </c>
      <c r="I12" s="66" t="n">
        <f aca="false">IF($A12="","",ROUND(SUMIFS(Transactions!$C$2:$C$2001,Transactions!$F$2:$F$2001,$A12,Transactions!$A$2:$A$2001,"&gt;="&amp;DATE(1900,1,1),Transactions!$A$2:$A$2001,"&lt;="&amp;DATE(YEAR('Balance Sheet'!$B$3),1,1)-1,Transactions!$G$2:$G$2001,"&lt;&gt;Exclude")-SUMIFS(Transactions!$C$2:$C$2001,Transactions!$H$2:$H$2001,$A12,Transactions!$A$2:$A$2001,"&gt;="&amp;DATE(1900,1,1),Transactions!$A$2:$A$2001,"&lt;="&amp;DATE(YEAR('Balance Sheet'!$B$3),1,1)-1,Transactions!$G$2:$G$2001,"&lt;&gt;Exclude")+SUMIFS('Journal Entries'!$D$2:$D$1001,'Journal Entries'!$C$2:$C$1001,$A12,'Journal Entries'!$B$2:$B$1001,"&gt;="&amp;DATE(1900,1,1),'Journal Entries'!$B$2:$B$1001,"&lt;="&amp;DATE(YEAR('Balance Sheet'!$B$3),1,1)-1)-SUMIFS('Journal Entries'!$E$2:$E$1001,'Journal Entries'!$C$2:$C$1001,$A12,'Journal Entries'!$B$2:$B$1001,"&gt;="&amp;DATE(1900,1,1),'Journal Entries'!$B$2:$B$1001,"&lt;="&amp;DATE(YEAR('Balance Sheet'!$B$3),1,1)-1),2))</f>
        <v>0</v>
      </c>
      <c r="J12" s="66" t="n">
        <f aca="false">IF($A12="","",ROUND(SUMIFS(Transactions!$C$2:$C$2001,Transactions!$F$2:$F$2001,$A12,Transactions!$A$2:$A$2001,"&gt;="&amp;DATE(Dashboard!$M$1,1,1),Transactions!$A$2:$A$2001,"&lt;="&amp;DATE(Dashboard!$M$1,12,31),Transactions!$G$2:$G$2001,"&lt;&gt;Exclude")-SUMIFS(Transactions!$C$2:$C$2001,Transactions!$H$2:$H$2001,$A12,Transactions!$A$2:$A$2001,"&gt;="&amp;DATE(Dashboard!$M$1,1,1),Transactions!$A$2:$A$2001,"&lt;="&amp;DATE(Dashboard!$M$1,12,31),Transactions!$G$2:$G$2001,"&lt;&gt;Exclude")+SUMIFS('Journal Entries'!$D$2:$D$1001,'Journal Entries'!$C$2:$C$1001,$A12,'Journal Entries'!$B$2:$B$1001,"&gt;="&amp;DATE(Dashboard!$M$1,1,1),'Journal Entries'!$B$2:$B$1001,"&lt;="&amp;DATE(Dashboard!$M$1,12,31))-SUMIFS('Journal Entries'!$E$2:$E$1001,'Journal Entries'!$C$2:$C$1001,$A12,'Journal Entries'!$B$2:$B$1001,"&gt;="&amp;DATE(Dashboard!$M$1,1,1),'Journal Entries'!$B$2:$B$1001,"&lt;="&amp;DATE(Dashboard!$M$1,12,31)),2))</f>
        <v>0</v>
      </c>
      <c r="K12" s="0" t="str">
        <f aca="false">IF(AND($C12="Expense",N($J12)&gt;0.004),$J12+ROW()/1000000000,"")</f>
        <v/>
      </c>
      <c r="L12" s="0" t="str">
        <f aca="false">IF(AND($C12="Income",-N($J12)&gt;0.004),-$J12+ROW()/1000000000,"")</f>
        <v/>
      </c>
      <c r="N12" s="66" t="s">
        <v>123</v>
      </c>
      <c r="O12" s="66" t="s">
        <v>186</v>
      </c>
    </row>
    <row r="13" customFormat="false" ht="15" hidden="false" customHeight="false" outlineLevel="0" collapsed="false">
      <c r="A13" s="67" t="s">
        <v>189</v>
      </c>
      <c r="B13" s="67" t="s">
        <v>179</v>
      </c>
      <c r="C13" s="68" t="str">
        <f aca="false">IF($B13="","",IFERROR(INDEX($O$2:$O$15,MATCH($B13,$N$2:$N$15,0)),"?"))</f>
        <v>Liability</v>
      </c>
      <c r="D13" s="67"/>
      <c r="E13" s="67" t="s">
        <v>190</v>
      </c>
      <c r="G13" s="66" t="n">
        <f aca="false">IF($A13="","",ROUND(SUMIFS(Transactions!$C$2:$C$2001,Transactions!$F$2:$F$2001,$A13,Transactions!$A$2:$A$2001,"&gt;="&amp;DATE(1900,1,1),Transactions!$A$2:$A$2001,"&lt;="&amp;'Balance Sheet'!$B$3,Transactions!$G$2:$G$2001,"&lt;&gt;Exclude")-SUMIFS(Transactions!$C$2:$C$2001,Transactions!$H$2:$H$2001,$A13,Transactions!$A$2:$A$2001,"&gt;="&amp;DATE(1900,1,1),Transactions!$A$2:$A$2001,"&lt;="&amp;'Balance Sheet'!$B$3,Transactions!$G$2:$G$2001,"&lt;&gt;Exclude")+SUMIFS('Journal Entries'!$D$2:$D$1001,'Journal Entries'!$C$2:$C$1001,$A13,'Journal Entries'!$B$2:$B$1001,"&gt;="&amp;DATE(1900,1,1),'Journal Entries'!$B$2:$B$1001,"&lt;="&amp;'Balance Sheet'!$B$3)-SUMIFS('Journal Entries'!$E$2:$E$1001,'Journal Entries'!$C$2:$C$1001,$A13,'Journal Entries'!$B$2:$B$1001,"&gt;="&amp;DATE(1900,1,1),'Journal Entries'!$B$2:$B$1001,"&lt;="&amp;'Balance Sheet'!$B$3),2))</f>
        <v>0</v>
      </c>
      <c r="H13" s="66" t="n">
        <f aca="false">IF($A13="","",ROUND(SUMIFS(Transactions!$C$2:$C$2001,Transactions!$F$2:$F$2001,$A13,Transactions!$A$2:$A$2001,"&gt;="&amp;'Profit &amp; Loss'!$B$3,Transactions!$A$2:$A$2001,"&lt;="&amp;'Profit &amp; Loss'!$B$4,Transactions!$G$2:$G$2001,"&lt;&gt;Exclude")-SUMIFS(Transactions!$C$2:$C$2001,Transactions!$H$2:$H$2001,$A13,Transactions!$A$2:$A$2001,"&gt;="&amp;'Profit &amp; Loss'!$B$3,Transactions!$A$2:$A$2001,"&lt;="&amp;'Profit &amp; Loss'!$B$4,Transactions!$G$2:$G$2001,"&lt;&gt;Exclude")+SUMIFS('Journal Entries'!$D$2:$D$1001,'Journal Entries'!$C$2:$C$1001,$A13,'Journal Entries'!$B$2:$B$1001,"&gt;="&amp;'Profit &amp; Loss'!$B$3,'Journal Entries'!$B$2:$B$1001,"&lt;="&amp;'Profit &amp; Loss'!$B$4)-SUMIFS('Journal Entries'!$E$2:$E$1001,'Journal Entries'!$C$2:$C$1001,$A13,'Journal Entries'!$B$2:$B$1001,"&gt;="&amp;'Profit &amp; Loss'!$B$3,'Journal Entries'!$B$2:$B$1001,"&lt;="&amp;'Profit &amp; Loss'!$B$4),2))</f>
        <v>0</v>
      </c>
      <c r="I13" s="66" t="n">
        <f aca="false">IF($A13="","",ROUND(SUMIFS(Transactions!$C$2:$C$2001,Transactions!$F$2:$F$2001,$A13,Transactions!$A$2:$A$2001,"&gt;="&amp;DATE(1900,1,1),Transactions!$A$2:$A$2001,"&lt;="&amp;DATE(YEAR('Balance Sheet'!$B$3),1,1)-1,Transactions!$G$2:$G$2001,"&lt;&gt;Exclude")-SUMIFS(Transactions!$C$2:$C$2001,Transactions!$H$2:$H$2001,$A13,Transactions!$A$2:$A$2001,"&gt;="&amp;DATE(1900,1,1),Transactions!$A$2:$A$2001,"&lt;="&amp;DATE(YEAR('Balance Sheet'!$B$3),1,1)-1,Transactions!$G$2:$G$2001,"&lt;&gt;Exclude")+SUMIFS('Journal Entries'!$D$2:$D$1001,'Journal Entries'!$C$2:$C$1001,$A13,'Journal Entries'!$B$2:$B$1001,"&gt;="&amp;DATE(1900,1,1),'Journal Entries'!$B$2:$B$1001,"&lt;="&amp;DATE(YEAR('Balance Sheet'!$B$3),1,1)-1)-SUMIFS('Journal Entries'!$E$2:$E$1001,'Journal Entries'!$C$2:$C$1001,$A13,'Journal Entries'!$B$2:$B$1001,"&gt;="&amp;DATE(1900,1,1),'Journal Entries'!$B$2:$B$1001,"&lt;="&amp;DATE(YEAR('Balance Sheet'!$B$3),1,1)-1),2))</f>
        <v>0</v>
      </c>
      <c r="J13" s="66" t="n">
        <f aca="false">IF($A13="","",ROUND(SUMIFS(Transactions!$C$2:$C$2001,Transactions!$F$2:$F$2001,$A13,Transactions!$A$2:$A$2001,"&gt;="&amp;DATE(Dashboard!$M$1,1,1),Transactions!$A$2:$A$2001,"&lt;="&amp;DATE(Dashboard!$M$1,12,31),Transactions!$G$2:$G$2001,"&lt;&gt;Exclude")-SUMIFS(Transactions!$C$2:$C$2001,Transactions!$H$2:$H$2001,$A13,Transactions!$A$2:$A$2001,"&gt;="&amp;DATE(Dashboard!$M$1,1,1),Transactions!$A$2:$A$2001,"&lt;="&amp;DATE(Dashboard!$M$1,12,31),Transactions!$G$2:$G$2001,"&lt;&gt;Exclude")+SUMIFS('Journal Entries'!$D$2:$D$1001,'Journal Entries'!$C$2:$C$1001,$A13,'Journal Entries'!$B$2:$B$1001,"&gt;="&amp;DATE(Dashboard!$M$1,1,1),'Journal Entries'!$B$2:$B$1001,"&lt;="&amp;DATE(Dashboard!$M$1,12,31))-SUMIFS('Journal Entries'!$E$2:$E$1001,'Journal Entries'!$C$2:$C$1001,$A13,'Journal Entries'!$B$2:$B$1001,"&gt;="&amp;DATE(Dashboard!$M$1,1,1),'Journal Entries'!$B$2:$B$1001,"&lt;="&amp;DATE(Dashboard!$M$1,12,31)),2))</f>
        <v>0</v>
      </c>
      <c r="K13" s="0" t="str">
        <f aca="false">IF(AND($C13="Expense",N($J13)&gt;0.004),$J13+ROW()/1000000000,"")</f>
        <v/>
      </c>
      <c r="L13" s="0" t="str">
        <f aca="false">IF(AND($C13="Income",-N($J13)&gt;0.004),-$J13+ROW()/1000000000,"")</f>
        <v/>
      </c>
      <c r="N13" s="66" t="s">
        <v>125</v>
      </c>
      <c r="O13" s="66" t="s">
        <v>117</v>
      </c>
    </row>
    <row r="14" customFormat="false" ht="15" hidden="false" customHeight="false" outlineLevel="0" collapsed="false">
      <c r="A14" s="67" t="s">
        <v>191</v>
      </c>
      <c r="B14" s="67" t="s">
        <v>136</v>
      </c>
      <c r="C14" s="68" t="str">
        <f aca="false">IF($B14="","",IFERROR(INDEX($O$2:$O$15,MATCH($B14,$N$2:$N$15,0)),"?"))</f>
        <v>Equity</v>
      </c>
      <c r="D14" s="67"/>
      <c r="E14" s="67" t="s">
        <v>192</v>
      </c>
      <c r="G14" s="66" t="n">
        <f aca="false">IF($A14="","",ROUND(SUMIFS(Transactions!$C$2:$C$2001,Transactions!$F$2:$F$2001,$A14,Transactions!$A$2:$A$2001,"&gt;="&amp;DATE(1900,1,1),Transactions!$A$2:$A$2001,"&lt;="&amp;'Balance Sheet'!$B$3,Transactions!$G$2:$G$2001,"&lt;&gt;Exclude")-SUMIFS(Transactions!$C$2:$C$2001,Transactions!$H$2:$H$2001,$A14,Transactions!$A$2:$A$2001,"&gt;="&amp;DATE(1900,1,1),Transactions!$A$2:$A$2001,"&lt;="&amp;'Balance Sheet'!$B$3,Transactions!$G$2:$G$2001,"&lt;&gt;Exclude")+SUMIFS('Journal Entries'!$D$2:$D$1001,'Journal Entries'!$C$2:$C$1001,$A14,'Journal Entries'!$B$2:$B$1001,"&gt;="&amp;DATE(1900,1,1),'Journal Entries'!$B$2:$B$1001,"&lt;="&amp;'Balance Sheet'!$B$3)-SUMIFS('Journal Entries'!$E$2:$E$1001,'Journal Entries'!$C$2:$C$1001,$A14,'Journal Entries'!$B$2:$B$1001,"&gt;="&amp;DATE(1900,1,1),'Journal Entries'!$B$2:$B$1001,"&lt;="&amp;'Balance Sheet'!$B$3)-SUMIFS('Mileage &amp; Home Office'!$G$22:$G$1021,'Mileage &amp; Home Office'!$A$22:$A$1021,"&gt;="&amp;DATE(1900,1,1),'Mileage &amp; Home Office'!$A$22:$A$1021,"&lt;="&amp;'Balance Sheet'!$B$3),2))</f>
        <v>-31.92</v>
      </c>
      <c r="H14" s="66" t="n">
        <f aca="false">IF($A14="","",ROUND(SUMIFS(Transactions!$C$2:$C$2001,Transactions!$F$2:$F$2001,$A14,Transactions!$A$2:$A$2001,"&gt;="&amp;'Profit &amp; Loss'!$B$3,Transactions!$A$2:$A$2001,"&lt;="&amp;'Profit &amp; Loss'!$B$4,Transactions!$G$2:$G$2001,"&lt;&gt;Exclude")-SUMIFS(Transactions!$C$2:$C$2001,Transactions!$H$2:$H$2001,$A14,Transactions!$A$2:$A$2001,"&gt;="&amp;'Profit &amp; Loss'!$B$3,Transactions!$A$2:$A$2001,"&lt;="&amp;'Profit &amp; Loss'!$B$4,Transactions!$G$2:$G$2001,"&lt;&gt;Exclude")+SUMIFS('Journal Entries'!$D$2:$D$1001,'Journal Entries'!$C$2:$C$1001,$A14,'Journal Entries'!$B$2:$B$1001,"&gt;="&amp;'Profit &amp; Loss'!$B$3,'Journal Entries'!$B$2:$B$1001,"&lt;="&amp;'Profit &amp; Loss'!$B$4)-SUMIFS('Journal Entries'!$E$2:$E$1001,'Journal Entries'!$C$2:$C$1001,$A14,'Journal Entries'!$B$2:$B$1001,"&gt;="&amp;'Profit &amp; Loss'!$B$3,'Journal Entries'!$B$2:$B$1001,"&lt;="&amp;'Profit &amp; Loss'!$B$4)-SUMIFS('Mileage &amp; Home Office'!$G$22:$G$1021,'Mileage &amp; Home Office'!$A$22:$A$1021,"&gt;="&amp;'Profit &amp; Loss'!$B$3,'Mileage &amp; Home Office'!$A$22:$A$1021,"&lt;="&amp;'Profit &amp; Loss'!$B$4),2))</f>
        <v>-31.92</v>
      </c>
      <c r="I14" s="66" t="n">
        <f aca="false">IF($A14="","",ROUND(SUMIFS(Transactions!$C$2:$C$2001,Transactions!$F$2:$F$2001,$A14,Transactions!$A$2:$A$2001,"&gt;="&amp;DATE(1900,1,1),Transactions!$A$2:$A$2001,"&lt;="&amp;DATE(YEAR('Balance Sheet'!$B$3),1,1)-1,Transactions!$G$2:$G$2001,"&lt;&gt;Exclude")-SUMIFS(Transactions!$C$2:$C$2001,Transactions!$H$2:$H$2001,$A14,Transactions!$A$2:$A$2001,"&gt;="&amp;DATE(1900,1,1),Transactions!$A$2:$A$2001,"&lt;="&amp;DATE(YEAR('Balance Sheet'!$B$3),1,1)-1,Transactions!$G$2:$G$2001,"&lt;&gt;Exclude")+SUMIFS('Journal Entries'!$D$2:$D$1001,'Journal Entries'!$C$2:$C$1001,$A14,'Journal Entries'!$B$2:$B$1001,"&gt;="&amp;DATE(1900,1,1),'Journal Entries'!$B$2:$B$1001,"&lt;="&amp;DATE(YEAR('Balance Sheet'!$B$3),1,1)-1)-SUMIFS('Journal Entries'!$E$2:$E$1001,'Journal Entries'!$C$2:$C$1001,$A14,'Journal Entries'!$B$2:$B$1001,"&gt;="&amp;DATE(1900,1,1),'Journal Entries'!$B$2:$B$1001,"&lt;="&amp;DATE(YEAR('Balance Sheet'!$B$3),1,1)-1)-SUMIFS('Mileage &amp; Home Office'!$G$22:$G$1021,'Mileage &amp; Home Office'!$A$22:$A$1021,"&gt;="&amp;DATE(1900,1,1),'Mileage &amp; Home Office'!$A$22:$A$1021,"&lt;="&amp;DATE(YEAR('Balance Sheet'!$B$3),1,1)-1),2))</f>
        <v>0</v>
      </c>
      <c r="J14" s="66" t="n">
        <f aca="false">IF($A14="","",ROUND(SUMIFS(Transactions!$C$2:$C$2001,Transactions!$F$2:$F$2001,$A14,Transactions!$A$2:$A$2001,"&gt;="&amp;DATE(Dashboard!$M$1,1,1),Transactions!$A$2:$A$2001,"&lt;="&amp;DATE(Dashboard!$M$1,12,31),Transactions!$G$2:$G$2001,"&lt;&gt;Exclude")-SUMIFS(Transactions!$C$2:$C$2001,Transactions!$H$2:$H$2001,$A14,Transactions!$A$2:$A$2001,"&gt;="&amp;DATE(Dashboard!$M$1,1,1),Transactions!$A$2:$A$2001,"&lt;="&amp;DATE(Dashboard!$M$1,12,31),Transactions!$G$2:$G$2001,"&lt;&gt;Exclude")+SUMIFS('Journal Entries'!$D$2:$D$1001,'Journal Entries'!$C$2:$C$1001,$A14,'Journal Entries'!$B$2:$B$1001,"&gt;="&amp;DATE(Dashboard!$M$1,1,1),'Journal Entries'!$B$2:$B$1001,"&lt;="&amp;DATE(Dashboard!$M$1,12,31))-SUMIFS('Journal Entries'!$E$2:$E$1001,'Journal Entries'!$C$2:$C$1001,$A14,'Journal Entries'!$B$2:$B$1001,"&gt;="&amp;DATE(Dashboard!$M$1,1,1),'Journal Entries'!$B$2:$B$1001,"&lt;="&amp;DATE(Dashboard!$M$1,12,31))-SUMIFS('Mileage &amp; Home Office'!$G$22:$G$1021,'Mileage &amp; Home Office'!$A$22:$A$1021,"&gt;="&amp;DATE(Dashboard!$M$1,1,1),'Mileage &amp; Home Office'!$A$22:$A$1021,"&lt;="&amp;DATE(Dashboard!$M$1,12,31)),2))</f>
        <v>-31.92</v>
      </c>
      <c r="K14" s="0" t="str">
        <f aca="false">IF(AND($C14="Expense",N($J14)&gt;0.004),$J14+ROW()/1000000000,"")</f>
        <v/>
      </c>
      <c r="L14" s="0" t="str">
        <f aca="false">IF(AND($C14="Income",-N($J14)&gt;0.004),-$J14+ROW()/1000000000,"")</f>
        <v/>
      </c>
      <c r="N14" s="66" t="s">
        <v>127</v>
      </c>
      <c r="O14" s="66" t="s">
        <v>186</v>
      </c>
    </row>
    <row r="15" customFormat="false" ht="15" hidden="false" customHeight="false" outlineLevel="0" collapsed="false">
      <c r="A15" s="67" t="s">
        <v>80</v>
      </c>
      <c r="B15" s="67" t="s">
        <v>136</v>
      </c>
      <c r="C15" s="68" t="str">
        <f aca="false">IF($B15="","",IFERROR(INDEX($O$2:$O$15,MATCH($B15,$N$2:$N$15,0)),"?"))</f>
        <v>Equity</v>
      </c>
      <c r="D15" s="67"/>
      <c r="E15" s="67" t="s">
        <v>193</v>
      </c>
      <c r="G15" s="66" t="n">
        <f aca="false">IF($A15="","",ROUND(SUMIFS(Transactions!$C$2:$C$2001,Transactions!$F$2:$F$2001,$A15,Transactions!$A$2:$A$2001,"&gt;="&amp;DATE(1900,1,1),Transactions!$A$2:$A$2001,"&lt;="&amp;'Balance Sheet'!$B$3,Transactions!$G$2:$G$2001,"&lt;&gt;Exclude")-SUMIFS(Transactions!$C$2:$C$2001,Transactions!$H$2:$H$2001,$A15,Transactions!$A$2:$A$2001,"&gt;="&amp;DATE(1900,1,1),Transactions!$A$2:$A$2001,"&lt;="&amp;'Balance Sheet'!$B$3,Transactions!$G$2:$G$2001,"&lt;&gt;Exclude")+SUMIFS('Journal Entries'!$D$2:$D$1001,'Journal Entries'!$C$2:$C$1001,$A15,'Journal Entries'!$B$2:$B$1001,"&gt;="&amp;DATE(1900,1,1),'Journal Entries'!$B$2:$B$1001,"&lt;="&amp;'Balance Sheet'!$B$3)-SUMIFS('Journal Entries'!$E$2:$E$1001,'Journal Entries'!$C$2:$C$1001,$A15,'Journal Entries'!$B$2:$B$1001,"&gt;="&amp;DATE(1900,1,1),'Journal Entries'!$B$2:$B$1001,"&lt;="&amp;'Balance Sheet'!$B$3),2))</f>
        <v>1000</v>
      </c>
      <c r="H15" s="66" t="n">
        <f aca="false">IF($A15="","",ROUND(SUMIFS(Transactions!$C$2:$C$2001,Transactions!$F$2:$F$2001,$A15,Transactions!$A$2:$A$2001,"&gt;="&amp;'Profit &amp; Loss'!$B$3,Transactions!$A$2:$A$2001,"&lt;="&amp;'Profit &amp; Loss'!$B$4,Transactions!$G$2:$G$2001,"&lt;&gt;Exclude")-SUMIFS(Transactions!$C$2:$C$2001,Transactions!$H$2:$H$2001,$A15,Transactions!$A$2:$A$2001,"&gt;="&amp;'Profit &amp; Loss'!$B$3,Transactions!$A$2:$A$2001,"&lt;="&amp;'Profit &amp; Loss'!$B$4,Transactions!$G$2:$G$2001,"&lt;&gt;Exclude")+SUMIFS('Journal Entries'!$D$2:$D$1001,'Journal Entries'!$C$2:$C$1001,$A15,'Journal Entries'!$B$2:$B$1001,"&gt;="&amp;'Profit &amp; Loss'!$B$3,'Journal Entries'!$B$2:$B$1001,"&lt;="&amp;'Profit &amp; Loss'!$B$4)-SUMIFS('Journal Entries'!$E$2:$E$1001,'Journal Entries'!$C$2:$C$1001,$A15,'Journal Entries'!$B$2:$B$1001,"&gt;="&amp;'Profit &amp; Loss'!$B$3,'Journal Entries'!$B$2:$B$1001,"&lt;="&amp;'Profit &amp; Loss'!$B$4),2))</f>
        <v>1000</v>
      </c>
      <c r="I15" s="66" t="n">
        <f aca="false">IF($A15="","",ROUND(SUMIFS(Transactions!$C$2:$C$2001,Transactions!$F$2:$F$2001,$A15,Transactions!$A$2:$A$2001,"&gt;="&amp;DATE(1900,1,1),Transactions!$A$2:$A$2001,"&lt;="&amp;DATE(YEAR('Balance Sheet'!$B$3),1,1)-1,Transactions!$G$2:$G$2001,"&lt;&gt;Exclude")-SUMIFS(Transactions!$C$2:$C$2001,Transactions!$H$2:$H$2001,$A15,Transactions!$A$2:$A$2001,"&gt;="&amp;DATE(1900,1,1),Transactions!$A$2:$A$2001,"&lt;="&amp;DATE(YEAR('Balance Sheet'!$B$3),1,1)-1,Transactions!$G$2:$G$2001,"&lt;&gt;Exclude")+SUMIFS('Journal Entries'!$D$2:$D$1001,'Journal Entries'!$C$2:$C$1001,$A15,'Journal Entries'!$B$2:$B$1001,"&gt;="&amp;DATE(1900,1,1),'Journal Entries'!$B$2:$B$1001,"&lt;="&amp;DATE(YEAR('Balance Sheet'!$B$3),1,1)-1)-SUMIFS('Journal Entries'!$E$2:$E$1001,'Journal Entries'!$C$2:$C$1001,$A15,'Journal Entries'!$B$2:$B$1001,"&gt;="&amp;DATE(1900,1,1),'Journal Entries'!$B$2:$B$1001,"&lt;="&amp;DATE(YEAR('Balance Sheet'!$B$3),1,1)-1),2))</f>
        <v>0</v>
      </c>
      <c r="J15" s="66" t="n">
        <f aca="false">IF($A15="","",ROUND(SUMIFS(Transactions!$C$2:$C$2001,Transactions!$F$2:$F$2001,$A15,Transactions!$A$2:$A$2001,"&gt;="&amp;DATE(Dashboard!$M$1,1,1),Transactions!$A$2:$A$2001,"&lt;="&amp;DATE(Dashboard!$M$1,12,31),Transactions!$G$2:$G$2001,"&lt;&gt;Exclude")-SUMIFS(Transactions!$C$2:$C$2001,Transactions!$H$2:$H$2001,$A15,Transactions!$A$2:$A$2001,"&gt;="&amp;DATE(Dashboard!$M$1,1,1),Transactions!$A$2:$A$2001,"&lt;="&amp;DATE(Dashboard!$M$1,12,31),Transactions!$G$2:$G$2001,"&lt;&gt;Exclude")+SUMIFS('Journal Entries'!$D$2:$D$1001,'Journal Entries'!$C$2:$C$1001,$A15,'Journal Entries'!$B$2:$B$1001,"&gt;="&amp;DATE(Dashboard!$M$1,1,1),'Journal Entries'!$B$2:$B$1001,"&lt;="&amp;DATE(Dashboard!$M$1,12,31))-SUMIFS('Journal Entries'!$E$2:$E$1001,'Journal Entries'!$C$2:$C$1001,$A15,'Journal Entries'!$B$2:$B$1001,"&gt;="&amp;DATE(Dashboard!$M$1,1,1),'Journal Entries'!$B$2:$B$1001,"&lt;="&amp;DATE(Dashboard!$M$1,12,31)),2))</f>
        <v>1000</v>
      </c>
      <c r="K15" s="0" t="str">
        <f aca="false">IF(AND($C15="Expense",N($J15)&gt;0.004),$J15+ROW()/1000000000,"")</f>
        <v/>
      </c>
      <c r="L15" s="0" t="str">
        <f aca="false">IF(AND($C15="Income",-N($J15)&gt;0.004),-$J15+ROW()/1000000000,"")</f>
        <v/>
      </c>
      <c r="N15" s="66" t="s">
        <v>194</v>
      </c>
      <c r="O15" s="66" t="s">
        <v>186</v>
      </c>
    </row>
    <row r="16" customFormat="false" ht="15" hidden="false" customHeight="false" outlineLevel="0" collapsed="false">
      <c r="A16" s="67" t="s">
        <v>87</v>
      </c>
      <c r="B16" s="67" t="s">
        <v>136</v>
      </c>
      <c r="C16" s="68" t="str">
        <f aca="false">IF($B16="","",IFERROR(INDEX($O$2:$O$15,MATCH($B16,$N$2:$N$15,0)),"?"))</f>
        <v>Equity</v>
      </c>
      <c r="D16" s="67"/>
      <c r="E16" s="67" t="s">
        <v>195</v>
      </c>
      <c r="G16" s="66" t="n">
        <f aca="false">IF($A16="","",ROUND(SUMIFS(Transactions!$C$2:$C$2001,Transactions!$F$2:$F$2001,$A16,Transactions!$A$2:$A$2001,"&gt;="&amp;DATE(1900,1,1),Transactions!$A$2:$A$2001,"&lt;="&amp;'Balance Sheet'!$B$3,Transactions!$G$2:$G$2001,"&lt;&gt;Exclude")-SUMIFS(Transactions!$C$2:$C$2001,Transactions!$H$2:$H$2001,$A16,Transactions!$A$2:$A$2001,"&gt;="&amp;DATE(1900,1,1),Transactions!$A$2:$A$2001,"&lt;="&amp;'Balance Sheet'!$B$3,Transactions!$G$2:$G$2001,"&lt;&gt;Exclude")+SUMIFS('Journal Entries'!$D$2:$D$1001,'Journal Entries'!$C$2:$C$1001,$A16,'Journal Entries'!$B$2:$B$1001,"&gt;="&amp;DATE(1900,1,1),'Journal Entries'!$B$2:$B$1001,"&lt;="&amp;'Balance Sheet'!$B$3)-SUMIFS('Journal Entries'!$E$2:$E$1001,'Journal Entries'!$C$2:$C$1001,$A16,'Journal Entries'!$B$2:$B$1001,"&gt;="&amp;DATE(1900,1,1),'Journal Entries'!$B$2:$B$1001,"&lt;="&amp;'Balance Sheet'!$B$3),2))</f>
        <v>-3250</v>
      </c>
      <c r="H16" s="66" t="n">
        <f aca="false">IF($A16="","",ROUND(SUMIFS(Transactions!$C$2:$C$2001,Transactions!$F$2:$F$2001,$A16,Transactions!$A$2:$A$2001,"&gt;="&amp;'Profit &amp; Loss'!$B$3,Transactions!$A$2:$A$2001,"&lt;="&amp;'Profit &amp; Loss'!$B$4,Transactions!$G$2:$G$2001,"&lt;&gt;Exclude")-SUMIFS(Transactions!$C$2:$C$2001,Transactions!$H$2:$H$2001,$A16,Transactions!$A$2:$A$2001,"&gt;="&amp;'Profit &amp; Loss'!$B$3,Transactions!$A$2:$A$2001,"&lt;="&amp;'Profit &amp; Loss'!$B$4,Transactions!$G$2:$G$2001,"&lt;&gt;Exclude")+SUMIFS('Journal Entries'!$D$2:$D$1001,'Journal Entries'!$C$2:$C$1001,$A16,'Journal Entries'!$B$2:$B$1001,"&gt;="&amp;'Profit &amp; Loss'!$B$3,'Journal Entries'!$B$2:$B$1001,"&lt;="&amp;'Profit &amp; Loss'!$B$4)-SUMIFS('Journal Entries'!$E$2:$E$1001,'Journal Entries'!$C$2:$C$1001,$A16,'Journal Entries'!$B$2:$B$1001,"&gt;="&amp;'Profit &amp; Loss'!$B$3,'Journal Entries'!$B$2:$B$1001,"&lt;="&amp;'Profit &amp; Loss'!$B$4),2))</f>
        <v>0</v>
      </c>
      <c r="I16" s="66" t="n">
        <f aca="false">IF($A16="","",ROUND(SUMIFS(Transactions!$C$2:$C$2001,Transactions!$F$2:$F$2001,$A16,Transactions!$A$2:$A$2001,"&gt;="&amp;DATE(1900,1,1),Transactions!$A$2:$A$2001,"&lt;="&amp;DATE(YEAR('Balance Sheet'!$B$3),1,1)-1,Transactions!$G$2:$G$2001,"&lt;&gt;Exclude")-SUMIFS(Transactions!$C$2:$C$2001,Transactions!$H$2:$H$2001,$A16,Transactions!$A$2:$A$2001,"&gt;="&amp;DATE(1900,1,1),Transactions!$A$2:$A$2001,"&lt;="&amp;DATE(YEAR('Balance Sheet'!$B$3),1,1)-1,Transactions!$G$2:$G$2001,"&lt;&gt;Exclude")+SUMIFS('Journal Entries'!$D$2:$D$1001,'Journal Entries'!$C$2:$C$1001,$A16,'Journal Entries'!$B$2:$B$1001,"&gt;="&amp;DATE(1900,1,1),'Journal Entries'!$B$2:$B$1001,"&lt;="&amp;DATE(YEAR('Balance Sheet'!$B$3),1,1)-1)-SUMIFS('Journal Entries'!$E$2:$E$1001,'Journal Entries'!$C$2:$C$1001,$A16,'Journal Entries'!$B$2:$B$1001,"&gt;="&amp;DATE(1900,1,1),'Journal Entries'!$B$2:$B$1001,"&lt;="&amp;DATE(YEAR('Balance Sheet'!$B$3),1,1)-1),2))</f>
        <v>-3250</v>
      </c>
      <c r="J16" s="66" t="n">
        <f aca="false">IF($A16="","",ROUND(SUMIFS(Transactions!$C$2:$C$2001,Transactions!$F$2:$F$2001,$A16,Transactions!$A$2:$A$2001,"&gt;="&amp;DATE(Dashboard!$M$1,1,1),Transactions!$A$2:$A$2001,"&lt;="&amp;DATE(Dashboard!$M$1,12,31),Transactions!$G$2:$G$2001,"&lt;&gt;Exclude")-SUMIFS(Transactions!$C$2:$C$2001,Transactions!$H$2:$H$2001,$A16,Transactions!$A$2:$A$2001,"&gt;="&amp;DATE(Dashboard!$M$1,1,1),Transactions!$A$2:$A$2001,"&lt;="&amp;DATE(Dashboard!$M$1,12,31),Transactions!$G$2:$G$2001,"&lt;&gt;Exclude")+SUMIFS('Journal Entries'!$D$2:$D$1001,'Journal Entries'!$C$2:$C$1001,$A16,'Journal Entries'!$B$2:$B$1001,"&gt;="&amp;DATE(Dashboard!$M$1,1,1),'Journal Entries'!$B$2:$B$1001,"&lt;="&amp;DATE(Dashboard!$M$1,12,31))-SUMIFS('Journal Entries'!$E$2:$E$1001,'Journal Entries'!$C$2:$C$1001,$A16,'Journal Entries'!$B$2:$B$1001,"&gt;="&amp;DATE(Dashboard!$M$1,1,1),'Journal Entries'!$B$2:$B$1001,"&lt;="&amp;DATE(Dashboard!$M$1,12,31)),2))</f>
        <v>0</v>
      </c>
      <c r="K16" s="0" t="str">
        <f aca="false">IF(AND($C16="Expense",N($J16)&gt;0.004),$J16+ROW()/1000000000,"")</f>
        <v/>
      </c>
      <c r="L16" s="0" t="str">
        <f aca="false">IF(AND($C16="Income",-N($J16)&gt;0.004),-$J16+ROW()/1000000000,"")</f>
        <v/>
      </c>
    </row>
    <row r="17" customFormat="false" ht="15" hidden="false" customHeight="false" outlineLevel="0" collapsed="false">
      <c r="A17" s="67" t="s">
        <v>64</v>
      </c>
      <c r="B17" s="67" t="s">
        <v>117</v>
      </c>
      <c r="C17" s="68" t="str">
        <f aca="false">IF($B17="","",IFERROR(INDEX($O$2:$O$15,MATCH($B17,$N$2:$N$15,0)),"?"))</f>
        <v>Income</v>
      </c>
      <c r="D17" s="67" t="s">
        <v>196</v>
      </c>
      <c r="E17" s="67" t="s">
        <v>197</v>
      </c>
      <c r="G17" s="66" t="n">
        <f aca="false">IF($A17="","",ROUND(SUMIFS(Transactions!$C$2:$C$2001,Transactions!$F$2:$F$2001,$A17,Transactions!$A$2:$A$2001,"&gt;="&amp;DATE(1900,1,1),Transactions!$A$2:$A$2001,"&lt;="&amp;'Balance Sheet'!$B$3,Transactions!$G$2:$G$2001,"&lt;&gt;Exclude")-SUMIFS(Transactions!$C$2:$C$2001,Transactions!$H$2:$H$2001,$A17,Transactions!$A$2:$A$2001,"&gt;="&amp;DATE(1900,1,1),Transactions!$A$2:$A$2001,"&lt;="&amp;'Balance Sheet'!$B$3,Transactions!$G$2:$G$2001,"&lt;&gt;Exclude")+SUMIFS('Journal Entries'!$D$2:$D$1001,'Journal Entries'!$C$2:$C$1001,$A17,'Journal Entries'!$B$2:$B$1001,"&gt;="&amp;DATE(1900,1,1),'Journal Entries'!$B$2:$B$1001,"&lt;="&amp;'Balance Sheet'!$B$3)-SUMIFS('Journal Entries'!$E$2:$E$1001,'Journal Entries'!$C$2:$C$1001,$A17,'Journal Entries'!$B$2:$B$1001,"&gt;="&amp;DATE(1900,1,1),'Journal Entries'!$B$2:$B$1001,"&lt;="&amp;'Balance Sheet'!$B$3),2))</f>
        <v>-2250</v>
      </c>
      <c r="H17" s="66" t="n">
        <f aca="false">IF($A17="","",ROUND(SUMIFS(Transactions!$C$2:$C$2001,Transactions!$F$2:$F$2001,$A17,Transactions!$A$2:$A$2001,"&gt;="&amp;'Profit &amp; Loss'!$B$3,Transactions!$A$2:$A$2001,"&lt;="&amp;'Profit &amp; Loss'!$B$4,Transactions!$G$2:$G$2001,"&lt;&gt;Exclude")-SUMIFS(Transactions!$C$2:$C$2001,Transactions!$H$2:$H$2001,$A17,Transactions!$A$2:$A$2001,"&gt;="&amp;'Profit &amp; Loss'!$B$3,Transactions!$A$2:$A$2001,"&lt;="&amp;'Profit &amp; Loss'!$B$4,Transactions!$G$2:$G$2001,"&lt;&gt;Exclude")+SUMIFS('Journal Entries'!$D$2:$D$1001,'Journal Entries'!$C$2:$C$1001,$A17,'Journal Entries'!$B$2:$B$1001,"&gt;="&amp;'Profit &amp; Loss'!$B$3,'Journal Entries'!$B$2:$B$1001,"&lt;="&amp;'Profit &amp; Loss'!$B$4)-SUMIFS('Journal Entries'!$E$2:$E$1001,'Journal Entries'!$C$2:$C$1001,$A17,'Journal Entries'!$B$2:$B$1001,"&gt;="&amp;'Profit &amp; Loss'!$B$3,'Journal Entries'!$B$2:$B$1001,"&lt;="&amp;'Profit &amp; Loss'!$B$4),2))</f>
        <v>-2250</v>
      </c>
      <c r="I17" s="66" t="n">
        <f aca="false">IF($A17="","",ROUND(SUMIFS(Transactions!$C$2:$C$2001,Transactions!$F$2:$F$2001,$A17,Transactions!$A$2:$A$2001,"&gt;="&amp;DATE(1900,1,1),Transactions!$A$2:$A$2001,"&lt;="&amp;DATE(YEAR('Balance Sheet'!$B$3),1,1)-1,Transactions!$G$2:$G$2001,"&lt;&gt;Exclude")-SUMIFS(Transactions!$C$2:$C$2001,Transactions!$H$2:$H$2001,$A17,Transactions!$A$2:$A$2001,"&gt;="&amp;DATE(1900,1,1),Transactions!$A$2:$A$2001,"&lt;="&amp;DATE(YEAR('Balance Sheet'!$B$3),1,1)-1,Transactions!$G$2:$G$2001,"&lt;&gt;Exclude")+SUMIFS('Journal Entries'!$D$2:$D$1001,'Journal Entries'!$C$2:$C$1001,$A17,'Journal Entries'!$B$2:$B$1001,"&gt;="&amp;DATE(1900,1,1),'Journal Entries'!$B$2:$B$1001,"&lt;="&amp;DATE(YEAR('Balance Sheet'!$B$3),1,1)-1)-SUMIFS('Journal Entries'!$E$2:$E$1001,'Journal Entries'!$C$2:$C$1001,$A17,'Journal Entries'!$B$2:$B$1001,"&gt;="&amp;DATE(1900,1,1),'Journal Entries'!$B$2:$B$1001,"&lt;="&amp;DATE(YEAR('Balance Sheet'!$B$3),1,1)-1),2))</f>
        <v>0</v>
      </c>
      <c r="J17" s="66" t="n">
        <f aca="false">IF($A17="","",ROUND(SUMIFS(Transactions!$C$2:$C$2001,Transactions!$F$2:$F$2001,$A17,Transactions!$A$2:$A$2001,"&gt;="&amp;DATE(Dashboard!$M$1,1,1),Transactions!$A$2:$A$2001,"&lt;="&amp;DATE(Dashboard!$M$1,12,31),Transactions!$G$2:$G$2001,"&lt;&gt;Exclude")-SUMIFS(Transactions!$C$2:$C$2001,Transactions!$H$2:$H$2001,$A17,Transactions!$A$2:$A$2001,"&gt;="&amp;DATE(Dashboard!$M$1,1,1),Transactions!$A$2:$A$2001,"&lt;="&amp;DATE(Dashboard!$M$1,12,31),Transactions!$G$2:$G$2001,"&lt;&gt;Exclude")+SUMIFS('Journal Entries'!$D$2:$D$1001,'Journal Entries'!$C$2:$C$1001,$A17,'Journal Entries'!$B$2:$B$1001,"&gt;="&amp;DATE(Dashboard!$M$1,1,1),'Journal Entries'!$B$2:$B$1001,"&lt;="&amp;DATE(Dashboard!$M$1,12,31))-SUMIFS('Journal Entries'!$E$2:$E$1001,'Journal Entries'!$C$2:$C$1001,$A17,'Journal Entries'!$B$2:$B$1001,"&gt;="&amp;DATE(Dashboard!$M$1,1,1),'Journal Entries'!$B$2:$B$1001,"&lt;="&amp;DATE(Dashboard!$M$1,12,31)),2))</f>
        <v>-2250</v>
      </c>
      <c r="K17" s="0" t="str">
        <f aca="false">IF(AND($C17="Expense",N($J17)&gt;0.004),$J17+ROW()/1000000000,"")</f>
        <v/>
      </c>
      <c r="L17" s="66" t="n">
        <f aca="false">IF(AND($C17="Income",-N($J17)&gt;0.004),-$J17+ROW()/1000000000,"")</f>
        <v>2250.000000017</v>
      </c>
    </row>
    <row r="18" customFormat="false" ht="15" hidden="false" customHeight="false" outlineLevel="0" collapsed="false">
      <c r="A18" s="67" t="s">
        <v>198</v>
      </c>
      <c r="B18" s="67" t="s">
        <v>117</v>
      </c>
      <c r="C18" s="68" t="str">
        <f aca="false">IF($B18="","",IFERROR(INDEX($O$2:$O$15,MATCH($B18,$N$2:$N$15,0)),"?"))</f>
        <v>Income</v>
      </c>
      <c r="D18" s="67" t="s">
        <v>196</v>
      </c>
      <c r="E18" s="67" t="s">
        <v>199</v>
      </c>
      <c r="G18" s="66" t="n">
        <f aca="false">IF($A18="","",ROUND(SUMIFS(Transactions!$C$2:$C$2001,Transactions!$F$2:$F$2001,$A18,Transactions!$A$2:$A$2001,"&gt;="&amp;DATE(1900,1,1),Transactions!$A$2:$A$2001,"&lt;="&amp;'Balance Sheet'!$B$3,Transactions!$G$2:$G$2001,"&lt;&gt;Exclude")-SUMIFS(Transactions!$C$2:$C$2001,Transactions!$H$2:$H$2001,$A18,Transactions!$A$2:$A$2001,"&gt;="&amp;DATE(1900,1,1),Transactions!$A$2:$A$2001,"&lt;="&amp;'Balance Sheet'!$B$3,Transactions!$G$2:$G$2001,"&lt;&gt;Exclude")+SUMIFS('Journal Entries'!$D$2:$D$1001,'Journal Entries'!$C$2:$C$1001,$A18,'Journal Entries'!$B$2:$B$1001,"&gt;="&amp;DATE(1900,1,1),'Journal Entries'!$B$2:$B$1001,"&lt;="&amp;'Balance Sheet'!$B$3)-SUMIFS('Journal Entries'!$E$2:$E$1001,'Journal Entries'!$C$2:$C$1001,$A18,'Journal Entries'!$B$2:$B$1001,"&gt;="&amp;DATE(1900,1,1),'Journal Entries'!$B$2:$B$1001,"&lt;="&amp;'Balance Sheet'!$B$3),2))</f>
        <v>0</v>
      </c>
      <c r="H18" s="66" t="n">
        <f aca="false">IF($A18="","",ROUND(SUMIFS(Transactions!$C$2:$C$2001,Transactions!$F$2:$F$2001,$A18,Transactions!$A$2:$A$2001,"&gt;="&amp;'Profit &amp; Loss'!$B$3,Transactions!$A$2:$A$2001,"&lt;="&amp;'Profit &amp; Loss'!$B$4,Transactions!$G$2:$G$2001,"&lt;&gt;Exclude")-SUMIFS(Transactions!$C$2:$C$2001,Transactions!$H$2:$H$2001,$A18,Transactions!$A$2:$A$2001,"&gt;="&amp;'Profit &amp; Loss'!$B$3,Transactions!$A$2:$A$2001,"&lt;="&amp;'Profit &amp; Loss'!$B$4,Transactions!$G$2:$G$2001,"&lt;&gt;Exclude")+SUMIFS('Journal Entries'!$D$2:$D$1001,'Journal Entries'!$C$2:$C$1001,$A18,'Journal Entries'!$B$2:$B$1001,"&gt;="&amp;'Profit &amp; Loss'!$B$3,'Journal Entries'!$B$2:$B$1001,"&lt;="&amp;'Profit &amp; Loss'!$B$4)-SUMIFS('Journal Entries'!$E$2:$E$1001,'Journal Entries'!$C$2:$C$1001,$A18,'Journal Entries'!$B$2:$B$1001,"&gt;="&amp;'Profit &amp; Loss'!$B$3,'Journal Entries'!$B$2:$B$1001,"&lt;="&amp;'Profit &amp; Loss'!$B$4),2))</f>
        <v>0</v>
      </c>
      <c r="I18" s="66" t="n">
        <f aca="false">IF($A18="","",ROUND(SUMIFS(Transactions!$C$2:$C$2001,Transactions!$F$2:$F$2001,$A18,Transactions!$A$2:$A$2001,"&gt;="&amp;DATE(1900,1,1),Transactions!$A$2:$A$2001,"&lt;="&amp;DATE(YEAR('Balance Sheet'!$B$3),1,1)-1,Transactions!$G$2:$G$2001,"&lt;&gt;Exclude")-SUMIFS(Transactions!$C$2:$C$2001,Transactions!$H$2:$H$2001,$A18,Transactions!$A$2:$A$2001,"&gt;="&amp;DATE(1900,1,1),Transactions!$A$2:$A$2001,"&lt;="&amp;DATE(YEAR('Balance Sheet'!$B$3),1,1)-1,Transactions!$G$2:$G$2001,"&lt;&gt;Exclude")+SUMIFS('Journal Entries'!$D$2:$D$1001,'Journal Entries'!$C$2:$C$1001,$A18,'Journal Entries'!$B$2:$B$1001,"&gt;="&amp;DATE(1900,1,1),'Journal Entries'!$B$2:$B$1001,"&lt;="&amp;DATE(YEAR('Balance Sheet'!$B$3),1,1)-1)-SUMIFS('Journal Entries'!$E$2:$E$1001,'Journal Entries'!$C$2:$C$1001,$A18,'Journal Entries'!$B$2:$B$1001,"&gt;="&amp;DATE(1900,1,1),'Journal Entries'!$B$2:$B$1001,"&lt;="&amp;DATE(YEAR('Balance Sheet'!$B$3),1,1)-1),2))</f>
        <v>0</v>
      </c>
      <c r="J18" s="66" t="n">
        <f aca="false">IF($A18="","",ROUND(SUMIFS(Transactions!$C$2:$C$2001,Transactions!$F$2:$F$2001,$A18,Transactions!$A$2:$A$2001,"&gt;="&amp;DATE(Dashboard!$M$1,1,1),Transactions!$A$2:$A$2001,"&lt;="&amp;DATE(Dashboard!$M$1,12,31),Transactions!$G$2:$G$2001,"&lt;&gt;Exclude")-SUMIFS(Transactions!$C$2:$C$2001,Transactions!$H$2:$H$2001,$A18,Transactions!$A$2:$A$2001,"&gt;="&amp;DATE(Dashboard!$M$1,1,1),Transactions!$A$2:$A$2001,"&lt;="&amp;DATE(Dashboard!$M$1,12,31),Transactions!$G$2:$G$2001,"&lt;&gt;Exclude")+SUMIFS('Journal Entries'!$D$2:$D$1001,'Journal Entries'!$C$2:$C$1001,$A18,'Journal Entries'!$B$2:$B$1001,"&gt;="&amp;DATE(Dashboard!$M$1,1,1),'Journal Entries'!$B$2:$B$1001,"&lt;="&amp;DATE(Dashboard!$M$1,12,31))-SUMIFS('Journal Entries'!$E$2:$E$1001,'Journal Entries'!$C$2:$C$1001,$A18,'Journal Entries'!$B$2:$B$1001,"&gt;="&amp;DATE(Dashboard!$M$1,1,1),'Journal Entries'!$B$2:$B$1001,"&lt;="&amp;DATE(Dashboard!$M$1,12,31)),2))</f>
        <v>0</v>
      </c>
      <c r="K18" s="0" t="str">
        <f aca="false">IF(AND($C18="Expense",N($J18)&gt;0.004),$J18+ROW()/1000000000,"")</f>
        <v/>
      </c>
      <c r="L18" s="0" t="str">
        <f aca="false">IF(AND($C18="Income",-N($J18)&gt;0.004),-$J18+ROW()/1000000000,"")</f>
        <v/>
      </c>
    </row>
    <row r="19" customFormat="false" ht="15" hidden="false" customHeight="false" outlineLevel="0" collapsed="false">
      <c r="A19" s="67" t="s">
        <v>200</v>
      </c>
      <c r="B19" s="67" t="s">
        <v>117</v>
      </c>
      <c r="C19" s="68" t="str">
        <f aca="false">IF($B19="","",IFERROR(INDEX($O$2:$O$15,MATCH($B19,$N$2:$N$15,0)),"?"))</f>
        <v>Income</v>
      </c>
      <c r="D19" s="67" t="s">
        <v>196</v>
      </c>
      <c r="E19" s="67" t="s">
        <v>201</v>
      </c>
      <c r="G19" s="66" t="n">
        <f aca="false">IF($A19="","",ROUND(SUMIFS(Transactions!$C$2:$C$2001,Transactions!$F$2:$F$2001,$A19,Transactions!$A$2:$A$2001,"&gt;="&amp;DATE(1900,1,1),Transactions!$A$2:$A$2001,"&lt;="&amp;'Balance Sheet'!$B$3,Transactions!$G$2:$G$2001,"&lt;&gt;Exclude")-SUMIFS(Transactions!$C$2:$C$2001,Transactions!$H$2:$H$2001,$A19,Transactions!$A$2:$A$2001,"&gt;="&amp;DATE(1900,1,1),Transactions!$A$2:$A$2001,"&lt;="&amp;'Balance Sheet'!$B$3,Transactions!$G$2:$G$2001,"&lt;&gt;Exclude")+SUMIFS('Journal Entries'!$D$2:$D$1001,'Journal Entries'!$C$2:$C$1001,$A19,'Journal Entries'!$B$2:$B$1001,"&gt;="&amp;DATE(1900,1,1),'Journal Entries'!$B$2:$B$1001,"&lt;="&amp;'Balance Sheet'!$B$3)-SUMIFS('Journal Entries'!$E$2:$E$1001,'Journal Entries'!$C$2:$C$1001,$A19,'Journal Entries'!$B$2:$B$1001,"&gt;="&amp;DATE(1900,1,1),'Journal Entries'!$B$2:$B$1001,"&lt;="&amp;'Balance Sheet'!$B$3),2))</f>
        <v>0</v>
      </c>
      <c r="H19" s="66" t="n">
        <f aca="false">IF($A19="","",ROUND(SUMIFS(Transactions!$C$2:$C$2001,Transactions!$F$2:$F$2001,$A19,Transactions!$A$2:$A$2001,"&gt;="&amp;'Profit &amp; Loss'!$B$3,Transactions!$A$2:$A$2001,"&lt;="&amp;'Profit &amp; Loss'!$B$4,Transactions!$G$2:$G$2001,"&lt;&gt;Exclude")-SUMIFS(Transactions!$C$2:$C$2001,Transactions!$H$2:$H$2001,$A19,Transactions!$A$2:$A$2001,"&gt;="&amp;'Profit &amp; Loss'!$B$3,Transactions!$A$2:$A$2001,"&lt;="&amp;'Profit &amp; Loss'!$B$4,Transactions!$G$2:$G$2001,"&lt;&gt;Exclude")+SUMIFS('Journal Entries'!$D$2:$D$1001,'Journal Entries'!$C$2:$C$1001,$A19,'Journal Entries'!$B$2:$B$1001,"&gt;="&amp;'Profit &amp; Loss'!$B$3,'Journal Entries'!$B$2:$B$1001,"&lt;="&amp;'Profit &amp; Loss'!$B$4)-SUMIFS('Journal Entries'!$E$2:$E$1001,'Journal Entries'!$C$2:$C$1001,$A19,'Journal Entries'!$B$2:$B$1001,"&gt;="&amp;'Profit &amp; Loss'!$B$3,'Journal Entries'!$B$2:$B$1001,"&lt;="&amp;'Profit &amp; Loss'!$B$4),2))</f>
        <v>0</v>
      </c>
      <c r="I19" s="66" t="n">
        <f aca="false">IF($A19="","",ROUND(SUMIFS(Transactions!$C$2:$C$2001,Transactions!$F$2:$F$2001,$A19,Transactions!$A$2:$A$2001,"&gt;="&amp;DATE(1900,1,1),Transactions!$A$2:$A$2001,"&lt;="&amp;DATE(YEAR('Balance Sheet'!$B$3),1,1)-1,Transactions!$G$2:$G$2001,"&lt;&gt;Exclude")-SUMIFS(Transactions!$C$2:$C$2001,Transactions!$H$2:$H$2001,$A19,Transactions!$A$2:$A$2001,"&gt;="&amp;DATE(1900,1,1),Transactions!$A$2:$A$2001,"&lt;="&amp;DATE(YEAR('Balance Sheet'!$B$3),1,1)-1,Transactions!$G$2:$G$2001,"&lt;&gt;Exclude")+SUMIFS('Journal Entries'!$D$2:$D$1001,'Journal Entries'!$C$2:$C$1001,$A19,'Journal Entries'!$B$2:$B$1001,"&gt;="&amp;DATE(1900,1,1),'Journal Entries'!$B$2:$B$1001,"&lt;="&amp;DATE(YEAR('Balance Sheet'!$B$3),1,1)-1)-SUMIFS('Journal Entries'!$E$2:$E$1001,'Journal Entries'!$C$2:$C$1001,$A19,'Journal Entries'!$B$2:$B$1001,"&gt;="&amp;DATE(1900,1,1),'Journal Entries'!$B$2:$B$1001,"&lt;="&amp;DATE(YEAR('Balance Sheet'!$B$3),1,1)-1),2))</f>
        <v>0</v>
      </c>
      <c r="J19" s="66" t="n">
        <f aca="false">IF($A19="","",ROUND(SUMIFS(Transactions!$C$2:$C$2001,Transactions!$F$2:$F$2001,$A19,Transactions!$A$2:$A$2001,"&gt;="&amp;DATE(Dashboard!$M$1,1,1),Transactions!$A$2:$A$2001,"&lt;="&amp;DATE(Dashboard!$M$1,12,31),Transactions!$G$2:$G$2001,"&lt;&gt;Exclude")-SUMIFS(Transactions!$C$2:$C$2001,Transactions!$H$2:$H$2001,$A19,Transactions!$A$2:$A$2001,"&gt;="&amp;DATE(Dashboard!$M$1,1,1),Transactions!$A$2:$A$2001,"&lt;="&amp;DATE(Dashboard!$M$1,12,31),Transactions!$G$2:$G$2001,"&lt;&gt;Exclude")+SUMIFS('Journal Entries'!$D$2:$D$1001,'Journal Entries'!$C$2:$C$1001,$A19,'Journal Entries'!$B$2:$B$1001,"&gt;="&amp;DATE(Dashboard!$M$1,1,1),'Journal Entries'!$B$2:$B$1001,"&lt;="&amp;DATE(Dashboard!$M$1,12,31))-SUMIFS('Journal Entries'!$E$2:$E$1001,'Journal Entries'!$C$2:$C$1001,$A19,'Journal Entries'!$B$2:$B$1001,"&gt;="&amp;DATE(Dashboard!$M$1,1,1),'Journal Entries'!$B$2:$B$1001,"&lt;="&amp;DATE(Dashboard!$M$1,12,31)),2))</f>
        <v>0</v>
      </c>
      <c r="K19" s="0" t="str">
        <f aca="false">IF(AND($C19="Expense",N($J19)&gt;0.004),$J19+ROW()/1000000000,"")</f>
        <v/>
      </c>
      <c r="L19" s="0" t="str">
        <f aca="false">IF(AND($C19="Income",-N($J19)&gt;0.004),-$J19+ROW()/1000000000,"")</f>
        <v/>
      </c>
    </row>
    <row r="20" customFormat="false" ht="15" hidden="false" customHeight="false" outlineLevel="0" collapsed="false">
      <c r="A20" s="67" t="s">
        <v>202</v>
      </c>
      <c r="B20" s="67" t="s">
        <v>117</v>
      </c>
      <c r="C20" s="68" t="str">
        <f aca="false">IF($B20="","",IFERROR(INDEX($O$2:$O$15,MATCH($B20,$N$2:$N$15,0)),"?"))</f>
        <v>Income</v>
      </c>
      <c r="D20" s="67" t="s">
        <v>203</v>
      </c>
      <c r="E20" s="67" t="s">
        <v>204</v>
      </c>
      <c r="G20" s="66" t="n">
        <f aca="false">IF($A20="","",ROUND(SUMIFS(Transactions!$C$2:$C$2001,Transactions!$F$2:$F$2001,$A20,Transactions!$A$2:$A$2001,"&gt;="&amp;DATE(1900,1,1),Transactions!$A$2:$A$2001,"&lt;="&amp;'Balance Sheet'!$B$3,Transactions!$G$2:$G$2001,"&lt;&gt;Exclude")-SUMIFS(Transactions!$C$2:$C$2001,Transactions!$H$2:$H$2001,$A20,Transactions!$A$2:$A$2001,"&gt;="&amp;DATE(1900,1,1),Transactions!$A$2:$A$2001,"&lt;="&amp;'Balance Sheet'!$B$3,Transactions!$G$2:$G$2001,"&lt;&gt;Exclude")+SUMIFS('Journal Entries'!$D$2:$D$1001,'Journal Entries'!$C$2:$C$1001,$A20,'Journal Entries'!$B$2:$B$1001,"&gt;="&amp;DATE(1900,1,1),'Journal Entries'!$B$2:$B$1001,"&lt;="&amp;'Balance Sheet'!$B$3)-SUMIFS('Journal Entries'!$E$2:$E$1001,'Journal Entries'!$C$2:$C$1001,$A20,'Journal Entries'!$B$2:$B$1001,"&gt;="&amp;DATE(1900,1,1),'Journal Entries'!$B$2:$B$1001,"&lt;="&amp;'Balance Sheet'!$B$3),2))</f>
        <v>0</v>
      </c>
      <c r="H20" s="66" t="n">
        <f aca="false">IF($A20="","",ROUND(SUMIFS(Transactions!$C$2:$C$2001,Transactions!$F$2:$F$2001,$A20,Transactions!$A$2:$A$2001,"&gt;="&amp;'Profit &amp; Loss'!$B$3,Transactions!$A$2:$A$2001,"&lt;="&amp;'Profit &amp; Loss'!$B$4,Transactions!$G$2:$G$2001,"&lt;&gt;Exclude")-SUMIFS(Transactions!$C$2:$C$2001,Transactions!$H$2:$H$2001,$A20,Transactions!$A$2:$A$2001,"&gt;="&amp;'Profit &amp; Loss'!$B$3,Transactions!$A$2:$A$2001,"&lt;="&amp;'Profit &amp; Loss'!$B$4,Transactions!$G$2:$G$2001,"&lt;&gt;Exclude")+SUMIFS('Journal Entries'!$D$2:$D$1001,'Journal Entries'!$C$2:$C$1001,$A20,'Journal Entries'!$B$2:$B$1001,"&gt;="&amp;'Profit &amp; Loss'!$B$3,'Journal Entries'!$B$2:$B$1001,"&lt;="&amp;'Profit &amp; Loss'!$B$4)-SUMIFS('Journal Entries'!$E$2:$E$1001,'Journal Entries'!$C$2:$C$1001,$A20,'Journal Entries'!$B$2:$B$1001,"&gt;="&amp;'Profit &amp; Loss'!$B$3,'Journal Entries'!$B$2:$B$1001,"&lt;="&amp;'Profit &amp; Loss'!$B$4),2))</f>
        <v>0</v>
      </c>
      <c r="I20" s="66" t="n">
        <f aca="false">IF($A20="","",ROUND(SUMIFS(Transactions!$C$2:$C$2001,Transactions!$F$2:$F$2001,$A20,Transactions!$A$2:$A$2001,"&gt;="&amp;DATE(1900,1,1),Transactions!$A$2:$A$2001,"&lt;="&amp;DATE(YEAR('Balance Sheet'!$B$3),1,1)-1,Transactions!$G$2:$G$2001,"&lt;&gt;Exclude")-SUMIFS(Transactions!$C$2:$C$2001,Transactions!$H$2:$H$2001,$A20,Transactions!$A$2:$A$2001,"&gt;="&amp;DATE(1900,1,1),Transactions!$A$2:$A$2001,"&lt;="&amp;DATE(YEAR('Balance Sheet'!$B$3),1,1)-1,Transactions!$G$2:$G$2001,"&lt;&gt;Exclude")+SUMIFS('Journal Entries'!$D$2:$D$1001,'Journal Entries'!$C$2:$C$1001,$A20,'Journal Entries'!$B$2:$B$1001,"&gt;="&amp;DATE(1900,1,1),'Journal Entries'!$B$2:$B$1001,"&lt;="&amp;DATE(YEAR('Balance Sheet'!$B$3),1,1)-1)-SUMIFS('Journal Entries'!$E$2:$E$1001,'Journal Entries'!$C$2:$C$1001,$A20,'Journal Entries'!$B$2:$B$1001,"&gt;="&amp;DATE(1900,1,1),'Journal Entries'!$B$2:$B$1001,"&lt;="&amp;DATE(YEAR('Balance Sheet'!$B$3),1,1)-1),2))</f>
        <v>0</v>
      </c>
      <c r="J20" s="66" t="n">
        <f aca="false">IF($A20="","",ROUND(SUMIFS(Transactions!$C$2:$C$2001,Transactions!$F$2:$F$2001,$A20,Transactions!$A$2:$A$2001,"&gt;="&amp;DATE(Dashboard!$M$1,1,1),Transactions!$A$2:$A$2001,"&lt;="&amp;DATE(Dashboard!$M$1,12,31),Transactions!$G$2:$G$2001,"&lt;&gt;Exclude")-SUMIFS(Transactions!$C$2:$C$2001,Transactions!$H$2:$H$2001,$A20,Transactions!$A$2:$A$2001,"&gt;="&amp;DATE(Dashboard!$M$1,1,1),Transactions!$A$2:$A$2001,"&lt;="&amp;DATE(Dashboard!$M$1,12,31),Transactions!$G$2:$G$2001,"&lt;&gt;Exclude")+SUMIFS('Journal Entries'!$D$2:$D$1001,'Journal Entries'!$C$2:$C$1001,$A20,'Journal Entries'!$B$2:$B$1001,"&gt;="&amp;DATE(Dashboard!$M$1,1,1),'Journal Entries'!$B$2:$B$1001,"&lt;="&amp;DATE(Dashboard!$M$1,12,31))-SUMIFS('Journal Entries'!$E$2:$E$1001,'Journal Entries'!$C$2:$C$1001,$A20,'Journal Entries'!$B$2:$B$1001,"&gt;="&amp;DATE(Dashboard!$M$1,1,1),'Journal Entries'!$B$2:$B$1001,"&lt;="&amp;DATE(Dashboard!$M$1,12,31)),2))</f>
        <v>0</v>
      </c>
      <c r="K20" s="0" t="str">
        <f aca="false">IF(AND($C20="Expense",N($J20)&gt;0.004),$J20+ROW()/1000000000,"")</f>
        <v/>
      </c>
      <c r="L20" s="0" t="str">
        <f aca="false">IF(AND($C20="Income",-N($J20)&gt;0.004),-$J20+ROW()/1000000000,"")</f>
        <v/>
      </c>
    </row>
    <row r="21" customFormat="false" ht="15" hidden="false" customHeight="false" outlineLevel="0" collapsed="false">
      <c r="A21" s="67" t="s">
        <v>205</v>
      </c>
      <c r="B21" s="67" t="s">
        <v>120</v>
      </c>
      <c r="C21" s="68" t="str">
        <f aca="false">IF($B21="","",IFERROR(INDEX($O$2:$O$15,MATCH($B21,$N$2:$N$15,0)),"?"))</f>
        <v>Expense</v>
      </c>
      <c r="D21" s="67" t="s">
        <v>206</v>
      </c>
      <c r="E21" s="67" t="s">
        <v>207</v>
      </c>
      <c r="G21" s="66" t="n">
        <f aca="false">IF($A21="","",ROUND(SUMIFS(Transactions!$C$2:$C$2001,Transactions!$F$2:$F$2001,$A21,Transactions!$A$2:$A$2001,"&gt;="&amp;DATE(1900,1,1),Transactions!$A$2:$A$2001,"&lt;="&amp;'Balance Sheet'!$B$3,Transactions!$G$2:$G$2001,"&lt;&gt;Exclude")-SUMIFS(Transactions!$C$2:$C$2001,Transactions!$H$2:$H$2001,$A21,Transactions!$A$2:$A$2001,"&gt;="&amp;DATE(1900,1,1),Transactions!$A$2:$A$2001,"&lt;="&amp;'Balance Sheet'!$B$3,Transactions!$G$2:$G$2001,"&lt;&gt;Exclude")+SUMIFS('Journal Entries'!$D$2:$D$1001,'Journal Entries'!$C$2:$C$1001,$A21,'Journal Entries'!$B$2:$B$1001,"&gt;="&amp;DATE(1900,1,1),'Journal Entries'!$B$2:$B$1001,"&lt;="&amp;'Balance Sheet'!$B$3)-SUMIFS('Journal Entries'!$E$2:$E$1001,'Journal Entries'!$C$2:$C$1001,$A21,'Journal Entries'!$B$2:$B$1001,"&gt;="&amp;DATE(1900,1,1),'Journal Entries'!$B$2:$B$1001,"&lt;="&amp;'Balance Sheet'!$B$3),2))</f>
        <v>0</v>
      </c>
      <c r="H21" s="66" t="n">
        <f aca="false">IF($A21="","",ROUND(SUMIFS(Transactions!$C$2:$C$2001,Transactions!$F$2:$F$2001,$A21,Transactions!$A$2:$A$2001,"&gt;="&amp;'Profit &amp; Loss'!$B$3,Transactions!$A$2:$A$2001,"&lt;="&amp;'Profit &amp; Loss'!$B$4,Transactions!$G$2:$G$2001,"&lt;&gt;Exclude")-SUMIFS(Transactions!$C$2:$C$2001,Transactions!$H$2:$H$2001,$A21,Transactions!$A$2:$A$2001,"&gt;="&amp;'Profit &amp; Loss'!$B$3,Transactions!$A$2:$A$2001,"&lt;="&amp;'Profit &amp; Loss'!$B$4,Transactions!$G$2:$G$2001,"&lt;&gt;Exclude")+SUMIFS('Journal Entries'!$D$2:$D$1001,'Journal Entries'!$C$2:$C$1001,$A21,'Journal Entries'!$B$2:$B$1001,"&gt;="&amp;'Profit &amp; Loss'!$B$3,'Journal Entries'!$B$2:$B$1001,"&lt;="&amp;'Profit &amp; Loss'!$B$4)-SUMIFS('Journal Entries'!$E$2:$E$1001,'Journal Entries'!$C$2:$C$1001,$A21,'Journal Entries'!$B$2:$B$1001,"&gt;="&amp;'Profit &amp; Loss'!$B$3,'Journal Entries'!$B$2:$B$1001,"&lt;="&amp;'Profit &amp; Loss'!$B$4),2))</f>
        <v>0</v>
      </c>
      <c r="I21" s="66" t="n">
        <f aca="false">IF($A21="","",ROUND(SUMIFS(Transactions!$C$2:$C$2001,Transactions!$F$2:$F$2001,$A21,Transactions!$A$2:$A$2001,"&gt;="&amp;DATE(1900,1,1),Transactions!$A$2:$A$2001,"&lt;="&amp;DATE(YEAR('Balance Sheet'!$B$3),1,1)-1,Transactions!$G$2:$G$2001,"&lt;&gt;Exclude")-SUMIFS(Transactions!$C$2:$C$2001,Transactions!$H$2:$H$2001,$A21,Transactions!$A$2:$A$2001,"&gt;="&amp;DATE(1900,1,1),Transactions!$A$2:$A$2001,"&lt;="&amp;DATE(YEAR('Balance Sheet'!$B$3),1,1)-1,Transactions!$G$2:$G$2001,"&lt;&gt;Exclude")+SUMIFS('Journal Entries'!$D$2:$D$1001,'Journal Entries'!$C$2:$C$1001,$A21,'Journal Entries'!$B$2:$B$1001,"&gt;="&amp;DATE(1900,1,1),'Journal Entries'!$B$2:$B$1001,"&lt;="&amp;DATE(YEAR('Balance Sheet'!$B$3),1,1)-1)-SUMIFS('Journal Entries'!$E$2:$E$1001,'Journal Entries'!$C$2:$C$1001,$A21,'Journal Entries'!$B$2:$B$1001,"&gt;="&amp;DATE(1900,1,1),'Journal Entries'!$B$2:$B$1001,"&lt;="&amp;DATE(YEAR('Balance Sheet'!$B$3),1,1)-1),2))</f>
        <v>0</v>
      </c>
      <c r="J21" s="66" t="n">
        <f aca="false">IF($A21="","",ROUND(SUMIFS(Transactions!$C$2:$C$2001,Transactions!$F$2:$F$2001,$A21,Transactions!$A$2:$A$2001,"&gt;="&amp;DATE(Dashboard!$M$1,1,1),Transactions!$A$2:$A$2001,"&lt;="&amp;DATE(Dashboard!$M$1,12,31),Transactions!$G$2:$G$2001,"&lt;&gt;Exclude")-SUMIFS(Transactions!$C$2:$C$2001,Transactions!$H$2:$H$2001,$A21,Transactions!$A$2:$A$2001,"&gt;="&amp;DATE(Dashboard!$M$1,1,1),Transactions!$A$2:$A$2001,"&lt;="&amp;DATE(Dashboard!$M$1,12,31),Transactions!$G$2:$G$2001,"&lt;&gt;Exclude")+SUMIFS('Journal Entries'!$D$2:$D$1001,'Journal Entries'!$C$2:$C$1001,$A21,'Journal Entries'!$B$2:$B$1001,"&gt;="&amp;DATE(Dashboard!$M$1,1,1),'Journal Entries'!$B$2:$B$1001,"&lt;="&amp;DATE(Dashboard!$M$1,12,31))-SUMIFS('Journal Entries'!$E$2:$E$1001,'Journal Entries'!$C$2:$C$1001,$A21,'Journal Entries'!$B$2:$B$1001,"&gt;="&amp;DATE(Dashboard!$M$1,1,1),'Journal Entries'!$B$2:$B$1001,"&lt;="&amp;DATE(Dashboard!$M$1,12,31)),2))</f>
        <v>0</v>
      </c>
      <c r="K21" s="0" t="str">
        <f aca="false">IF(AND($C21="Expense",N($J21)&gt;0.004),$J21+ROW()/1000000000,"")</f>
        <v/>
      </c>
      <c r="L21" s="0" t="str">
        <f aca="false">IF(AND($C21="Income",-N($J21)&gt;0.004),-$J21+ROW()/1000000000,"")</f>
        <v/>
      </c>
    </row>
    <row r="22" customFormat="false" ht="15" hidden="false" customHeight="false" outlineLevel="0" collapsed="false">
      <c r="A22" s="67" t="s">
        <v>69</v>
      </c>
      <c r="B22" s="67" t="s">
        <v>123</v>
      </c>
      <c r="C22" s="68" t="str">
        <f aca="false">IF($B22="","",IFERROR(INDEX($O$2:$O$15,MATCH($B22,$N$2:$N$15,0)),"?"))</f>
        <v>Expense</v>
      </c>
      <c r="D22" s="67" t="s">
        <v>208</v>
      </c>
      <c r="E22" s="67" t="s">
        <v>209</v>
      </c>
      <c r="G22" s="66" t="n">
        <f aca="false">IF($A22="","",ROUND(SUMIFS(Transactions!$C$2:$C$2001,Transactions!$F$2:$F$2001,$A22,Transactions!$A$2:$A$2001,"&gt;="&amp;DATE(1900,1,1),Transactions!$A$2:$A$2001,"&lt;="&amp;'Balance Sheet'!$B$3,Transactions!$G$2:$G$2001,"&lt;&gt;Exclude")-SUMIFS(Transactions!$C$2:$C$2001,Transactions!$H$2:$H$2001,$A22,Transactions!$A$2:$A$2001,"&gt;="&amp;DATE(1900,1,1),Transactions!$A$2:$A$2001,"&lt;="&amp;'Balance Sheet'!$B$3,Transactions!$G$2:$G$2001,"&lt;&gt;Exclude")+SUMIFS('Journal Entries'!$D$2:$D$1001,'Journal Entries'!$C$2:$C$1001,$A22,'Journal Entries'!$B$2:$B$1001,"&gt;="&amp;DATE(1900,1,1),'Journal Entries'!$B$2:$B$1001,"&lt;="&amp;'Balance Sheet'!$B$3)-SUMIFS('Journal Entries'!$E$2:$E$1001,'Journal Entries'!$C$2:$C$1001,$A22,'Journal Entries'!$B$2:$B$1001,"&gt;="&amp;DATE(1900,1,1),'Journal Entries'!$B$2:$B$1001,"&lt;="&amp;'Balance Sheet'!$B$3),2))</f>
        <v>75</v>
      </c>
      <c r="H22" s="66" t="n">
        <f aca="false">IF($A22="","",ROUND(SUMIFS(Transactions!$C$2:$C$2001,Transactions!$F$2:$F$2001,$A22,Transactions!$A$2:$A$2001,"&gt;="&amp;'Profit &amp; Loss'!$B$3,Transactions!$A$2:$A$2001,"&lt;="&amp;'Profit &amp; Loss'!$B$4,Transactions!$G$2:$G$2001,"&lt;&gt;Exclude")-SUMIFS(Transactions!$C$2:$C$2001,Transactions!$H$2:$H$2001,$A22,Transactions!$A$2:$A$2001,"&gt;="&amp;'Profit &amp; Loss'!$B$3,Transactions!$A$2:$A$2001,"&lt;="&amp;'Profit &amp; Loss'!$B$4,Transactions!$G$2:$G$2001,"&lt;&gt;Exclude")+SUMIFS('Journal Entries'!$D$2:$D$1001,'Journal Entries'!$C$2:$C$1001,$A22,'Journal Entries'!$B$2:$B$1001,"&gt;="&amp;'Profit &amp; Loss'!$B$3,'Journal Entries'!$B$2:$B$1001,"&lt;="&amp;'Profit &amp; Loss'!$B$4)-SUMIFS('Journal Entries'!$E$2:$E$1001,'Journal Entries'!$C$2:$C$1001,$A22,'Journal Entries'!$B$2:$B$1001,"&gt;="&amp;'Profit &amp; Loss'!$B$3,'Journal Entries'!$B$2:$B$1001,"&lt;="&amp;'Profit &amp; Loss'!$B$4),2))</f>
        <v>75</v>
      </c>
      <c r="I22" s="66" t="n">
        <f aca="false">IF($A22="","",ROUND(SUMIFS(Transactions!$C$2:$C$2001,Transactions!$F$2:$F$2001,$A22,Transactions!$A$2:$A$2001,"&gt;="&amp;DATE(1900,1,1),Transactions!$A$2:$A$2001,"&lt;="&amp;DATE(YEAR('Balance Sheet'!$B$3),1,1)-1,Transactions!$G$2:$G$2001,"&lt;&gt;Exclude")-SUMIFS(Transactions!$C$2:$C$2001,Transactions!$H$2:$H$2001,$A22,Transactions!$A$2:$A$2001,"&gt;="&amp;DATE(1900,1,1),Transactions!$A$2:$A$2001,"&lt;="&amp;DATE(YEAR('Balance Sheet'!$B$3),1,1)-1,Transactions!$G$2:$G$2001,"&lt;&gt;Exclude")+SUMIFS('Journal Entries'!$D$2:$D$1001,'Journal Entries'!$C$2:$C$1001,$A22,'Journal Entries'!$B$2:$B$1001,"&gt;="&amp;DATE(1900,1,1),'Journal Entries'!$B$2:$B$1001,"&lt;="&amp;DATE(YEAR('Balance Sheet'!$B$3),1,1)-1)-SUMIFS('Journal Entries'!$E$2:$E$1001,'Journal Entries'!$C$2:$C$1001,$A22,'Journal Entries'!$B$2:$B$1001,"&gt;="&amp;DATE(1900,1,1),'Journal Entries'!$B$2:$B$1001,"&lt;="&amp;DATE(YEAR('Balance Sheet'!$B$3),1,1)-1),2))</f>
        <v>0</v>
      </c>
      <c r="J22" s="66" t="n">
        <f aca="false">IF($A22="","",ROUND(SUMIFS(Transactions!$C$2:$C$2001,Transactions!$F$2:$F$2001,$A22,Transactions!$A$2:$A$2001,"&gt;="&amp;DATE(Dashboard!$M$1,1,1),Transactions!$A$2:$A$2001,"&lt;="&amp;DATE(Dashboard!$M$1,12,31),Transactions!$G$2:$G$2001,"&lt;&gt;Exclude")-SUMIFS(Transactions!$C$2:$C$2001,Transactions!$H$2:$H$2001,$A22,Transactions!$A$2:$A$2001,"&gt;="&amp;DATE(Dashboard!$M$1,1,1),Transactions!$A$2:$A$2001,"&lt;="&amp;DATE(Dashboard!$M$1,12,31),Transactions!$G$2:$G$2001,"&lt;&gt;Exclude")+SUMIFS('Journal Entries'!$D$2:$D$1001,'Journal Entries'!$C$2:$C$1001,$A22,'Journal Entries'!$B$2:$B$1001,"&gt;="&amp;DATE(Dashboard!$M$1,1,1),'Journal Entries'!$B$2:$B$1001,"&lt;="&amp;DATE(Dashboard!$M$1,12,31))-SUMIFS('Journal Entries'!$E$2:$E$1001,'Journal Entries'!$C$2:$C$1001,$A22,'Journal Entries'!$B$2:$B$1001,"&gt;="&amp;DATE(Dashboard!$M$1,1,1),'Journal Entries'!$B$2:$B$1001,"&lt;="&amp;DATE(Dashboard!$M$1,12,31)),2))</f>
        <v>75</v>
      </c>
      <c r="K22" s="66" t="n">
        <f aca="false">IF(AND($C22="Expense",N($J22)&gt;0.004),$J22+ROW()/1000000000,"")</f>
        <v>75.000000022</v>
      </c>
      <c r="L22" s="0" t="str">
        <f aca="false">IF(AND($C22="Income",-N($J22)&gt;0.004),-$J22+ROW()/1000000000,"")</f>
        <v/>
      </c>
    </row>
    <row r="23" customFormat="false" ht="15" hidden="false" customHeight="false" outlineLevel="0" collapsed="false">
      <c r="A23" s="67" t="s">
        <v>210</v>
      </c>
      <c r="B23" s="67" t="s">
        <v>123</v>
      </c>
      <c r="C23" s="68" t="str">
        <f aca="false">IF($B23="","",IFERROR(INDEX($O$2:$O$15,MATCH($B23,$N$2:$N$15,0)),"?"))</f>
        <v>Expense</v>
      </c>
      <c r="D23" s="67" t="s">
        <v>211</v>
      </c>
      <c r="E23" s="67" t="s">
        <v>212</v>
      </c>
      <c r="G23" s="66" t="n">
        <f aca="false">IF($A23="","",ROUND(SUMIFS(Transactions!$C$2:$C$2001,Transactions!$F$2:$F$2001,$A23,Transactions!$A$2:$A$2001,"&gt;="&amp;DATE(1900,1,1),Transactions!$A$2:$A$2001,"&lt;="&amp;'Balance Sheet'!$B$3,Transactions!$G$2:$G$2001,"&lt;&gt;Exclude")-SUMIFS(Transactions!$C$2:$C$2001,Transactions!$H$2:$H$2001,$A23,Transactions!$A$2:$A$2001,"&gt;="&amp;DATE(1900,1,1),Transactions!$A$2:$A$2001,"&lt;="&amp;'Balance Sheet'!$B$3,Transactions!$G$2:$G$2001,"&lt;&gt;Exclude")+SUMIFS('Journal Entries'!$D$2:$D$1001,'Journal Entries'!$C$2:$C$1001,$A23,'Journal Entries'!$B$2:$B$1001,"&gt;="&amp;DATE(1900,1,1),'Journal Entries'!$B$2:$B$1001,"&lt;="&amp;'Balance Sheet'!$B$3)-SUMIFS('Journal Entries'!$E$2:$E$1001,'Journal Entries'!$C$2:$C$1001,$A23,'Journal Entries'!$B$2:$B$1001,"&gt;="&amp;DATE(1900,1,1),'Journal Entries'!$B$2:$B$1001,"&lt;="&amp;'Balance Sheet'!$B$3)+SUMIFS('Mileage &amp; Home Office'!$G$22:$G$1021,'Mileage &amp; Home Office'!$A$22:$A$1021,"&gt;="&amp;DATE(1900,1,1),'Mileage &amp; Home Office'!$A$22:$A$1021,"&lt;="&amp;'Balance Sheet'!$B$3),2))</f>
        <v>31.92</v>
      </c>
      <c r="H23" s="66" t="n">
        <f aca="false">IF($A23="","",ROUND(SUMIFS(Transactions!$C$2:$C$2001,Transactions!$F$2:$F$2001,$A23,Transactions!$A$2:$A$2001,"&gt;="&amp;'Profit &amp; Loss'!$B$3,Transactions!$A$2:$A$2001,"&lt;="&amp;'Profit &amp; Loss'!$B$4,Transactions!$G$2:$G$2001,"&lt;&gt;Exclude")-SUMIFS(Transactions!$C$2:$C$2001,Transactions!$H$2:$H$2001,$A23,Transactions!$A$2:$A$2001,"&gt;="&amp;'Profit &amp; Loss'!$B$3,Transactions!$A$2:$A$2001,"&lt;="&amp;'Profit &amp; Loss'!$B$4,Transactions!$G$2:$G$2001,"&lt;&gt;Exclude")+SUMIFS('Journal Entries'!$D$2:$D$1001,'Journal Entries'!$C$2:$C$1001,$A23,'Journal Entries'!$B$2:$B$1001,"&gt;="&amp;'Profit &amp; Loss'!$B$3,'Journal Entries'!$B$2:$B$1001,"&lt;="&amp;'Profit &amp; Loss'!$B$4)-SUMIFS('Journal Entries'!$E$2:$E$1001,'Journal Entries'!$C$2:$C$1001,$A23,'Journal Entries'!$B$2:$B$1001,"&gt;="&amp;'Profit &amp; Loss'!$B$3,'Journal Entries'!$B$2:$B$1001,"&lt;="&amp;'Profit &amp; Loss'!$B$4)+SUMIFS('Mileage &amp; Home Office'!$G$22:$G$1021,'Mileage &amp; Home Office'!$A$22:$A$1021,"&gt;="&amp;'Profit &amp; Loss'!$B$3,'Mileage &amp; Home Office'!$A$22:$A$1021,"&lt;="&amp;'Profit &amp; Loss'!$B$4),2))</f>
        <v>31.92</v>
      </c>
      <c r="I23" s="66" t="n">
        <f aca="false">IF($A23="","",ROUND(SUMIFS(Transactions!$C$2:$C$2001,Transactions!$F$2:$F$2001,$A23,Transactions!$A$2:$A$2001,"&gt;="&amp;DATE(1900,1,1),Transactions!$A$2:$A$2001,"&lt;="&amp;DATE(YEAR('Balance Sheet'!$B$3),1,1)-1,Transactions!$G$2:$G$2001,"&lt;&gt;Exclude")-SUMIFS(Transactions!$C$2:$C$2001,Transactions!$H$2:$H$2001,$A23,Transactions!$A$2:$A$2001,"&gt;="&amp;DATE(1900,1,1),Transactions!$A$2:$A$2001,"&lt;="&amp;DATE(YEAR('Balance Sheet'!$B$3),1,1)-1,Transactions!$G$2:$G$2001,"&lt;&gt;Exclude")+SUMIFS('Journal Entries'!$D$2:$D$1001,'Journal Entries'!$C$2:$C$1001,$A23,'Journal Entries'!$B$2:$B$1001,"&gt;="&amp;DATE(1900,1,1),'Journal Entries'!$B$2:$B$1001,"&lt;="&amp;DATE(YEAR('Balance Sheet'!$B$3),1,1)-1)-SUMIFS('Journal Entries'!$E$2:$E$1001,'Journal Entries'!$C$2:$C$1001,$A23,'Journal Entries'!$B$2:$B$1001,"&gt;="&amp;DATE(1900,1,1),'Journal Entries'!$B$2:$B$1001,"&lt;="&amp;DATE(YEAR('Balance Sheet'!$B$3),1,1)-1)+SUMIFS('Mileage &amp; Home Office'!$G$22:$G$1021,'Mileage &amp; Home Office'!$A$22:$A$1021,"&gt;="&amp;DATE(1900,1,1),'Mileage &amp; Home Office'!$A$22:$A$1021,"&lt;="&amp;DATE(YEAR('Balance Sheet'!$B$3),1,1)-1),2))</f>
        <v>0</v>
      </c>
      <c r="J23" s="66" t="n">
        <f aca="false">IF($A23="","",ROUND(SUMIFS(Transactions!$C$2:$C$2001,Transactions!$F$2:$F$2001,$A23,Transactions!$A$2:$A$2001,"&gt;="&amp;DATE(Dashboard!$M$1,1,1),Transactions!$A$2:$A$2001,"&lt;="&amp;DATE(Dashboard!$M$1,12,31),Transactions!$G$2:$G$2001,"&lt;&gt;Exclude")-SUMIFS(Transactions!$C$2:$C$2001,Transactions!$H$2:$H$2001,$A23,Transactions!$A$2:$A$2001,"&gt;="&amp;DATE(Dashboard!$M$1,1,1),Transactions!$A$2:$A$2001,"&lt;="&amp;DATE(Dashboard!$M$1,12,31),Transactions!$G$2:$G$2001,"&lt;&gt;Exclude")+SUMIFS('Journal Entries'!$D$2:$D$1001,'Journal Entries'!$C$2:$C$1001,$A23,'Journal Entries'!$B$2:$B$1001,"&gt;="&amp;DATE(Dashboard!$M$1,1,1),'Journal Entries'!$B$2:$B$1001,"&lt;="&amp;DATE(Dashboard!$M$1,12,31))-SUMIFS('Journal Entries'!$E$2:$E$1001,'Journal Entries'!$C$2:$C$1001,$A23,'Journal Entries'!$B$2:$B$1001,"&gt;="&amp;DATE(Dashboard!$M$1,1,1),'Journal Entries'!$B$2:$B$1001,"&lt;="&amp;DATE(Dashboard!$M$1,12,31))+SUMIFS('Mileage &amp; Home Office'!$G$22:$G$1021,'Mileage &amp; Home Office'!$A$22:$A$1021,"&gt;="&amp;DATE(Dashboard!$M$1,1,1),'Mileage &amp; Home Office'!$A$22:$A$1021,"&lt;="&amp;DATE(Dashboard!$M$1,12,31)),2))</f>
        <v>31.92</v>
      </c>
      <c r="K23" s="66" t="n">
        <f aca="false">IF(AND($C23="Expense",N($J23)&gt;0.004),$J23+ROW()/1000000000,"")</f>
        <v>31.920000023</v>
      </c>
      <c r="L23" s="0" t="str">
        <f aca="false">IF(AND($C23="Income",-N($J23)&gt;0.004),-$J23+ROW()/1000000000,"")</f>
        <v/>
      </c>
    </row>
    <row r="24" customFormat="false" ht="15" hidden="false" customHeight="false" outlineLevel="0" collapsed="false">
      <c r="A24" s="67" t="s">
        <v>213</v>
      </c>
      <c r="B24" s="67" t="s">
        <v>123</v>
      </c>
      <c r="C24" s="68" t="str">
        <f aca="false">IF($B24="","",IFERROR(INDEX($O$2:$O$15,MATCH($B24,$N$2:$N$15,0)),"?"))</f>
        <v>Expense</v>
      </c>
      <c r="D24" s="67" t="s">
        <v>214</v>
      </c>
      <c r="E24" s="67" t="s">
        <v>215</v>
      </c>
      <c r="G24" s="66" t="n">
        <f aca="false">IF($A24="","",ROUND(SUMIFS(Transactions!$C$2:$C$2001,Transactions!$F$2:$F$2001,$A24,Transactions!$A$2:$A$2001,"&gt;="&amp;DATE(1900,1,1),Transactions!$A$2:$A$2001,"&lt;="&amp;'Balance Sheet'!$B$3,Transactions!$G$2:$G$2001,"&lt;&gt;Exclude")-SUMIFS(Transactions!$C$2:$C$2001,Transactions!$H$2:$H$2001,$A24,Transactions!$A$2:$A$2001,"&gt;="&amp;DATE(1900,1,1),Transactions!$A$2:$A$2001,"&lt;="&amp;'Balance Sheet'!$B$3,Transactions!$G$2:$G$2001,"&lt;&gt;Exclude")+SUMIFS('Journal Entries'!$D$2:$D$1001,'Journal Entries'!$C$2:$C$1001,$A24,'Journal Entries'!$B$2:$B$1001,"&gt;="&amp;DATE(1900,1,1),'Journal Entries'!$B$2:$B$1001,"&lt;="&amp;'Balance Sheet'!$B$3)-SUMIFS('Journal Entries'!$E$2:$E$1001,'Journal Entries'!$C$2:$C$1001,$A24,'Journal Entries'!$B$2:$B$1001,"&gt;="&amp;DATE(1900,1,1),'Journal Entries'!$B$2:$B$1001,"&lt;="&amp;'Balance Sheet'!$B$3),2))</f>
        <v>0</v>
      </c>
      <c r="H24" s="66" t="n">
        <f aca="false">IF($A24="","",ROUND(SUMIFS(Transactions!$C$2:$C$2001,Transactions!$F$2:$F$2001,$A24,Transactions!$A$2:$A$2001,"&gt;="&amp;'Profit &amp; Loss'!$B$3,Transactions!$A$2:$A$2001,"&lt;="&amp;'Profit &amp; Loss'!$B$4,Transactions!$G$2:$G$2001,"&lt;&gt;Exclude")-SUMIFS(Transactions!$C$2:$C$2001,Transactions!$H$2:$H$2001,$A24,Transactions!$A$2:$A$2001,"&gt;="&amp;'Profit &amp; Loss'!$B$3,Transactions!$A$2:$A$2001,"&lt;="&amp;'Profit &amp; Loss'!$B$4,Transactions!$G$2:$G$2001,"&lt;&gt;Exclude")+SUMIFS('Journal Entries'!$D$2:$D$1001,'Journal Entries'!$C$2:$C$1001,$A24,'Journal Entries'!$B$2:$B$1001,"&gt;="&amp;'Profit &amp; Loss'!$B$3,'Journal Entries'!$B$2:$B$1001,"&lt;="&amp;'Profit &amp; Loss'!$B$4)-SUMIFS('Journal Entries'!$E$2:$E$1001,'Journal Entries'!$C$2:$C$1001,$A24,'Journal Entries'!$B$2:$B$1001,"&gt;="&amp;'Profit &amp; Loss'!$B$3,'Journal Entries'!$B$2:$B$1001,"&lt;="&amp;'Profit &amp; Loss'!$B$4),2))</f>
        <v>0</v>
      </c>
      <c r="I24" s="66" t="n">
        <f aca="false">IF($A24="","",ROUND(SUMIFS(Transactions!$C$2:$C$2001,Transactions!$F$2:$F$2001,$A24,Transactions!$A$2:$A$2001,"&gt;="&amp;DATE(1900,1,1),Transactions!$A$2:$A$2001,"&lt;="&amp;DATE(YEAR('Balance Sheet'!$B$3),1,1)-1,Transactions!$G$2:$G$2001,"&lt;&gt;Exclude")-SUMIFS(Transactions!$C$2:$C$2001,Transactions!$H$2:$H$2001,$A24,Transactions!$A$2:$A$2001,"&gt;="&amp;DATE(1900,1,1),Transactions!$A$2:$A$2001,"&lt;="&amp;DATE(YEAR('Balance Sheet'!$B$3),1,1)-1,Transactions!$G$2:$G$2001,"&lt;&gt;Exclude")+SUMIFS('Journal Entries'!$D$2:$D$1001,'Journal Entries'!$C$2:$C$1001,$A24,'Journal Entries'!$B$2:$B$1001,"&gt;="&amp;DATE(1900,1,1),'Journal Entries'!$B$2:$B$1001,"&lt;="&amp;DATE(YEAR('Balance Sheet'!$B$3),1,1)-1)-SUMIFS('Journal Entries'!$E$2:$E$1001,'Journal Entries'!$C$2:$C$1001,$A24,'Journal Entries'!$B$2:$B$1001,"&gt;="&amp;DATE(1900,1,1),'Journal Entries'!$B$2:$B$1001,"&lt;="&amp;DATE(YEAR('Balance Sheet'!$B$3),1,1)-1),2))</f>
        <v>0</v>
      </c>
      <c r="J24" s="66" t="n">
        <f aca="false">IF($A24="","",ROUND(SUMIFS(Transactions!$C$2:$C$2001,Transactions!$F$2:$F$2001,$A24,Transactions!$A$2:$A$2001,"&gt;="&amp;DATE(Dashboard!$M$1,1,1),Transactions!$A$2:$A$2001,"&lt;="&amp;DATE(Dashboard!$M$1,12,31),Transactions!$G$2:$G$2001,"&lt;&gt;Exclude")-SUMIFS(Transactions!$C$2:$C$2001,Transactions!$H$2:$H$2001,$A24,Transactions!$A$2:$A$2001,"&gt;="&amp;DATE(Dashboard!$M$1,1,1),Transactions!$A$2:$A$2001,"&lt;="&amp;DATE(Dashboard!$M$1,12,31),Transactions!$G$2:$G$2001,"&lt;&gt;Exclude")+SUMIFS('Journal Entries'!$D$2:$D$1001,'Journal Entries'!$C$2:$C$1001,$A24,'Journal Entries'!$B$2:$B$1001,"&gt;="&amp;DATE(Dashboard!$M$1,1,1),'Journal Entries'!$B$2:$B$1001,"&lt;="&amp;DATE(Dashboard!$M$1,12,31))-SUMIFS('Journal Entries'!$E$2:$E$1001,'Journal Entries'!$C$2:$C$1001,$A24,'Journal Entries'!$B$2:$B$1001,"&gt;="&amp;DATE(Dashboard!$M$1,1,1),'Journal Entries'!$B$2:$B$1001,"&lt;="&amp;DATE(Dashboard!$M$1,12,31)),2))</f>
        <v>0</v>
      </c>
      <c r="K24" s="0" t="str">
        <f aca="false">IF(AND($C24="Expense",N($J24)&gt;0.004),$J24+ROW()/1000000000,"")</f>
        <v/>
      </c>
      <c r="L24" s="0" t="str">
        <f aca="false">IF(AND($C24="Income",-N($J24)&gt;0.004),-$J24+ROW()/1000000000,"")</f>
        <v/>
      </c>
    </row>
    <row r="25" customFormat="false" ht="15" hidden="false" customHeight="false" outlineLevel="0" collapsed="false">
      <c r="A25" s="67" t="s">
        <v>72</v>
      </c>
      <c r="B25" s="67" t="s">
        <v>123</v>
      </c>
      <c r="C25" s="68" t="str">
        <f aca="false">IF($B25="","",IFERROR(INDEX($O$2:$O$15,MATCH($B25,$N$2:$N$15,0)),"?"))</f>
        <v>Expense</v>
      </c>
      <c r="D25" s="67" t="s">
        <v>216</v>
      </c>
      <c r="E25" s="67" t="s">
        <v>217</v>
      </c>
      <c r="G25" s="66" t="n">
        <f aca="false">IF($A25="","",ROUND(SUMIFS(Transactions!$C$2:$C$2001,Transactions!$F$2:$F$2001,$A25,Transactions!$A$2:$A$2001,"&gt;="&amp;DATE(1900,1,1),Transactions!$A$2:$A$2001,"&lt;="&amp;'Balance Sheet'!$B$3,Transactions!$G$2:$G$2001,"&lt;&gt;Exclude")-SUMIFS(Transactions!$C$2:$C$2001,Transactions!$H$2:$H$2001,$A25,Transactions!$A$2:$A$2001,"&gt;="&amp;DATE(1900,1,1),Transactions!$A$2:$A$2001,"&lt;="&amp;'Balance Sheet'!$B$3,Transactions!$G$2:$G$2001,"&lt;&gt;Exclude")+SUMIFS('Journal Entries'!$D$2:$D$1001,'Journal Entries'!$C$2:$C$1001,$A25,'Journal Entries'!$B$2:$B$1001,"&gt;="&amp;DATE(1900,1,1),'Journal Entries'!$B$2:$B$1001,"&lt;="&amp;'Balance Sheet'!$B$3)-SUMIFS('Journal Entries'!$E$2:$E$1001,'Journal Entries'!$C$2:$C$1001,$A25,'Journal Entries'!$B$2:$B$1001,"&gt;="&amp;DATE(1900,1,1),'Journal Entries'!$B$2:$B$1001,"&lt;="&amp;'Balance Sheet'!$B$3),2))</f>
        <v>320</v>
      </c>
      <c r="H25" s="66" t="n">
        <f aca="false">IF($A25="","",ROUND(SUMIFS(Transactions!$C$2:$C$2001,Transactions!$F$2:$F$2001,$A25,Transactions!$A$2:$A$2001,"&gt;="&amp;'Profit &amp; Loss'!$B$3,Transactions!$A$2:$A$2001,"&lt;="&amp;'Profit &amp; Loss'!$B$4,Transactions!$G$2:$G$2001,"&lt;&gt;Exclude")-SUMIFS(Transactions!$C$2:$C$2001,Transactions!$H$2:$H$2001,$A25,Transactions!$A$2:$A$2001,"&gt;="&amp;'Profit &amp; Loss'!$B$3,Transactions!$A$2:$A$2001,"&lt;="&amp;'Profit &amp; Loss'!$B$4,Transactions!$G$2:$G$2001,"&lt;&gt;Exclude")+SUMIFS('Journal Entries'!$D$2:$D$1001,'Journal Entries'!$C$2:$C$1001,$A25,'Journal Entries'!$B$2:$B$1001,"&gt;="&amp;'Profit &amp; Loss'!$B$3,'Journal Entries'!$B$2:$B$1001,"&lt;="&amp;'Profit &amp; Loss'!$B$4)-SUMIFS('Journal Entries'!$E$2:$E$1001,'Journal Entries'!$C$2:$C$1001,$A25,'Journal Entries'!$B$2:$B$1001,"&gt;="&amp;'Profit &amp; Loss'!$B$3,'Journal Entries'!$B$2:$B$1001,"&lt;="&amp;'Profit &amp; Loss'!$B$4),2))</f>
        <v>320</v>
      </c>
      <c r="I25" s="66" t="n">
        <f aca="false">IF($A25="","",ROUND(SUMIFS(Transactions!$C$2:$C$2001,Transactions!$F$2:$F$2001,$A25,Transactions!$A$2:$A$2001,"&gt;="&amp;DATE(1900,1,1),Transactions!$A$2:$A$2001,"&lt;="&amp;DATE(YEAR('Balance Sheet'!$B$3),1,1)-1,Transactions!$G$2:$G$2001,"&lt;&gt;Exclude")-SUMIFS(Transactions!$C$2:$C$2001,Transactions!$H$2:$H$2001,$A25,Transactions!$A$2:$A$2001,"&gt;="&amp;DATE(1900,1,1),Transactions!$A$2:$A$2001,"&lt;="&amp;DATE(YEAR('Balance Sheet'!$B$3),1,1)-1,Transactions!$G$2:$G$2001,"&lt;&gt;Exclude")+SUMIFS('Journal Entries'!$D$2:$D$1001,'Journal Entries'!$C$2:$C$1001,$A25,'Journal Entries'!$B$2:$B$1001,"&gt;="&amp;DATE(1900,1,1),'Journal Entries'!$B$2:$B$1001,"&lt;="&amp;DATE(YEAR('Balance Sheet'!$B$3),1,1)-1)-SUMIFS('Journal Entries'!$E$2:$E$1001,'Journal Entries'!$C$2:$C$1001,$A25,'Journal Entries'!$B$2:$B$1001,"&gt;="&amp;DATE(1900,1,1),'Journal Entries'!$B$2:$B$1001,"&lt;="&amp;DATE(YEAR('Balance Sheet'!$B$3),1,1)-1),2))</f>
        <v>0</v>
      </c>
      <c r="J25" s="66" t="n">
        <f aca="false">IF($A25="","",ROUND(SUMIFS(Transactions!$C$2:$C$2001,Transactions!$F$2:$F$2001,$A25,Transactions!$A$2:$A$2001,"&gt;="&amp;DATE(Dashboard!$M$1,1,1),Transactions!$A$2:$A$2001,"&lt;="&amp;DATE(Dashboard!$M$1,12,31),Transactions!$G$2:$G$2001,"&lt;&gt;Exclude")-SUMIFS(Transactions!$C$2:$C$2001,Transactions!$H$2:$H$2001,$A25,Transactions!$A$2:$A$2001,"&gt;="&amp;DATE(Dashboard!$M$1,1,1),Transactions!$A$2:$A$2001,"&lt;="&amp;DATE(Dashboard!$M$1,12,31),Transactions!$G$2:$G$2001,"&lt;&gt;Exclude")+SUMIFS('Journal Entries'!$D$2:$D$1001,'Journal Entries'!$C$2:$C$1001,$A25,'Journal Entries'!$B$2:$B$1001,"&gt;="&amp;DATE(Dashboard!$M$1,1,1),'Journal Entries'!$B$2:$B$1001,"&lt;="&amp;DATE(Dashboard!$M$1,12,31))-SUMIFS('Journal Entries'!$E$2:$E$1001,'Journal Entries'!$C$2:$C$1001,$A25,'Journal Entries'!$B$2:$B$1001,"&gt;="&amp;DATE(Dashboard!$M$1,1,1),'Journal Entries'!$B$2:$B$1001,"&lt;="&amp;DATE(Dashboard!$M$1,12,31)),2))</f>
        <v>320</v>
      </c>
      <c r="K25" s="66" t="n">
        <f aca="false">IF(AND($C25="Expense",N($J25)&gt;0.004),$J25+ROW()/1000000000,"")</f>
        <v>320.000000025</v>
      </c>
      <c r="L25" s="0" t="str">
        <f aca="false">IF(AND($C25="Income",-N($J25)&gt;0.004),-$J25+ROW()/1000000000,"")</f>
        <v/>
      </c>
    </row>
    <row r="26" customFormat="false" ht="15" hidden="false" customHeight="false" outlineLevel="0" collapsed="false">
      <c r="A26" s="67" t="s">
        <v>218</v>
      </c>
      <c r="B26" s="67" t="s">
        <v>123</v>
      </c>
      <c r="C26" s="68" t="str">
        <f aca="false">IF($B26="","",IFERROR(INDEX($O$2:$O$15,MATCH($B26,$N$2:$N$15,0)),"?"))</f>
        <v>Expense</v>
      </c>
      <c r="D26" s="67" t="s">
        <v>219</v>
      </c>
      <c r="E26" s="67" t="s">
        <v>220</v>
      </c>
      <c r="G26" s="66" t="n">
        <f aca="false">IF($A26="","",ROUND(SUMIFS(Transactions!$C$2:$C$2001,Transactions!$F$2:$F$2001,$A26,Transactions!$A$2:$A$2001,"&gt;="&amp;DATE(1900,1,1),Transactions!$A$2:$A$2001,"&lt;="&amp;'Balance Sheet'!$B$3,Transactions!$G$2:$G$2001,"&lt;&gt;Exclude")-SUMIFS(Transactions!$C$2:$C$2001,Transactions!$H$2:$H$2001,$A26,Transactions!$A$2:$A$2001,"&gt;="&amp;DATE(1900,1,1),Transactions!$A$2:$A$2001,"&lt;="&amp;'Balance Sheet'!$B$3,Transactions!$G$2:$G$2001,"&lt;&gt;Exclude")+SUMIFS('Journal Entries'!$D$2:$D$1001,'Journal Entries'!$C$2:$C$1001,$A26,'Journal Entries'!$B$2:$B$1001,"&gt;="&amp;DATE(1900,1,1),'Journal Entries'!$B$2:$B$1001,"&lt;="&amp;'Balance Sheet'!$B$3)-SUMIFS('Journal Entries'!$E$2:$E$1001,'Journal Entries'!$C$2:$C$1001,$A26,'Journal Entries'!$B$2:$B$1001,"&gt;="&amp;DATE(1900,1,1),'Journal Entries'!$B$2:$B$1001,"&lt;="&amp;'Balance Sheet'!$B$3),2))</f>
        <v>0</v>
      </c>
      <c r="H26" s="66" t="n">
        <f aca="false">IF($A26="","",ROUND(SUMIFS(Transactions!$C$2:$C$2001,Transactions!$F$2:$F$2001,$A26,Transactions!$A$2:$A$2001,"&gt;="&amp;'Profit &amp; Loss'!$B$3,Transactions!$A$2:$A$2001,"&lt;="&amp;'Profit &amp; Loss'!$B$4,Transactions!$G$2:$G$2001,"&lt;&gt;Exclude")-SUMIFS(Transactions!$C$2:$C$2001,Transactions!$H$2:$H$2001,$A26,Transactions!$A$2:$A$2001,"&gt;="&amp;'Profit &amp; Loss'!$B$3,Transactions!$A$2:$A$2001,"&lt;="&amp;'Profit &amp; Loss'!$B$4,Transactions!$G$2:$G$2001,"&lt;&gt;Exclude")+SUMIFS('Journal Entries'!$D$2:$D$1001,'Journal Entries'!$C$2:$C$1001,$A26,'Journal Entries'!$B$2:$B$1001,"&gt;="&amp;'Profit &amp; Loss'!$B$3,'Journal Entries'!$B$2:$B$1001,"&lt;="&amp;'Profit &amp; Loss'!$B$4)-SUMIFS('Journal Entries'!$E$2:$E$1001,'Journal Entries'!$C$2:$C$1001,$A26,'Journal Entries'!$B$2:$B$1001,"&gt;="&amp;'Profit &amp; Loss'!$B$3,'Journal Entries'!$B$2:$B$1001,"&lt;="&amp;'Profit &amp; Loss'!$B$4),2))</f>
        <v>0</v>
      </c>
      <c r="I26" s="66" t="n">
        <f aca="false">IF($A26="","",ROUND(SUMIFS(Transactions!$C$2:$C$2001,Transactions!$F$2:$F$2001,$A26,Transactions!$A$2:$A$2001,"&gt;="&amp;DATE(1900,1,1),Transactions!$A$2:$A$2001,"&lt;="&amp;DATE(YEAR('Balance Sheet'!$B$3),1,1)-1,Transactions!$G$2:$G$2001,"&lt;&gt;Exclude")-SUMIFS(Transactions!$C$2:$C$2001,Transactions!$H$2:$H$2001,$A26,Transactions!$A$2:$A$2001,"&gt;="&amp;DATE(1900,1,1),Transactions!$A$2:$A$2001,"&lt;="&amp;DATE(YEAR('Balance Sheet'!$B$3),1,1)-1,Transactions!$G$2:$G$2001,"&lt;&gt;Exclude")+SUMIFS('Journal Entries'!$D$2:$D$1001,'Journal Entries'!$C$2:$C$1001,$A26,'Journal Entries'!$B$2:$B$1001,"&gt;="&amp;DATE(1900,1,1),'Journal Entries'!$B$2:$B$1001,"&lt;="&amp;DATE(YEAR('Balance Sheet'!$B$3),1,1)-1)-SUMIFS('Journal Entries'!$E$2:$E$1001,'Journal Entries'!$C$2:$C$1001,$A26,'Journal Entries'!$B$2:$B$1001,"&gt;="&amp;DATE(1900,1,1),'Journal Entries'!$B$2:$B$1001,"&lt;="&amp;DATE(YEAR('Balance Sheet'!$B$3),1,1)-1),2))</f>
        <v>0</v>
      </c>
      <c r="J26" s="66" t="n">
        <f aca="false">IF($A26="","",ROUND(SUMIFS(Transactions!$C$2:$C$2001,Transactions!$F$2:$F$2001,$A26,Transactions!$A$2:$A$2001,"&gt;="&amp;DATE(Dashboard!$M$1,1,1),Transactions!$A$2:$A$2001,"&lt;="&amp;DATE(Dashboard!$M$1,12,31),Transactions!$G$2:$G$2001,"&lt;&gt;Exclude")-SUMIFS(Transactions!$C$2:$C$2001,Transactions!$H$2:$H$2001,$A26,Transactions!$A$2:$A$2001,"&gt;="&amp;DATE(Dashboard!$M$1,1,1),Transactions!$A$2:$A$2001,"&lt;="&amp;DATE(Dashboard!$M$1,12,31),Transactions!$G$2:$G$2001,"&lt;&gt;Exclude")+SUMIFS('Journal Entries'!$D$2:$D$1001,'Journal Entries'!$C$2:$C$1001,$A26,'Journal Entries'!$B$2:$B$1001,"&gt;="&amp;DATE(Dashboard!$M$1,1,1),'Journal Entries'!$B$2:$B$1001,"&lt;="&amp;DATE(Dashboard!$M$1,12,31))-SUMIFS('Journal Entries'!$E$2:$E$1001,'Journal Entries'!$C$2:$C$1001,$A26,'Journal Entries'!$B$2:$B$1001,"&gt;="&amp;DATE(Dashboard!$M$1,1,1),'Journal Entries'!$B$2:$B$1001,"&lt;="&amp;DATE(Dashboard!$M$1,12,31)),2))</f>
        <v>0</v>
      </c>
      <c r="K26" s="0" t="str">
        <f aca="false">IF(AND($C26="Expense",N($J26)&gt;0.004),$J26+ROW()/1000000000,"")</f>
        <v/>
      </c>
      <c r="L26" s="0" t="str">
        <f aca="false">IF(AND($C26="Income",-N($J26)&gt;0.004),-$J26+ROW()/1000000000,"")</f>
        <v/>
      </c>
    </row>
    <row r="27" customFormat="false" ht="15" hidden="false" customHeight="false" outlineLevel="0" collapsed="false">
      <c r="A27" s="67" t="s">
        <v>77</v>
      </c>
      <c r="B27" s="67" t="s">
        <v>123</v>
      </c>
      <c r="C27" s="68" t="str">
        <f aca="false">IF($B27="","",IFERROR(INDEX($O$2:$O$15,MATCH($B27,$N$2:$N$15,0)),"?"))</f>
        <v>Expense</v>
      </c>
      <c r="D27" s="67" t="s">
        <v>221</v>
      </c>
      <c r="E27" s="67" t="s">
        <v>222</v>
      </c>
      <c r="G27" s="66" t="n">
        <f aca="false">IF($A27="","",ROUND(SUMIFS(Transactions!$C$2:$C$2001,Transactions!$F$2:$F$2001,$A27,Transactions!$A$2:$A$2001,"&gt;="&amp;DATE(1900,1,1),Transactions!$A$2:$A$2001,"&lt;="&amp;'Balance Sheet'!$B$3,Transactions!$G$2:$G$2001,"&lt;&gt;Exclude")-SUMIFS(Transactions!$C$2:$C$2001,Transactions!$H$2:$H$2001,$A27,Transactions!$A$2:$A$2001,"&gt;="&amp;DATE(1900,1,1),Transactions!$A$2:$A$2001,"&lt;="&amp;'Balance Sheet'!$B$3,Transactions!$G$2:$G$2001,"&lt;&gt;Exclude")+SUMIFS('Journal Entries'!$D$2:$D$1001,'Journal Entries'!$C$2:$C$1001,$A27,'Journal Entries'!$B$2:$B$1001,"&gt;="&amp;DATE(1900,1,1),'Journal Entries'!$B$2:$B$1001,"&lt;="&amp;'Balance Sheet'!$B$3)-SUMIFS('Journal Entries'!$E$2:$E$1001,'Journal Entries'!$C$2:$C$1001,$A27,'Journal Entries'!$B$2:$B$1001,"&gt;="&amp;DATE(1900,1,1),'Journal Entries'!$B$2:$B$1001,"&lt;="&amp;'Balance Sheet'!$B$3),2))</f>
        <v>112.5</v>
      </c>
      <c r="H27" s="66" t="n">
        <f aca="false">IF($A27="","",ROUND(SUMIFS(Transactions!$C$2:$C$2001,Transactions!$F$2:$F$2001,$A27,Transactions!$A$2:$A$2001,"&gt;="&amp;'Profit &amp; Loss'!$B$3,Transactions!$A$2:$A$2001,"&lt;="&amp;'Profit &amp; Loss'!$B$4,Transactions!$G$2:$G$2001,"&lt;&gt;Exclude")-SUMIFS(Transactions!$C$2:$C$2001,Transactions!$H$2:$H$2001,$A27,Transactions!$A$2:$A$2001,"&gt;="&amp;'Profit &amp; Loss'!$B$3,Transactions!$A$2:$A$2001,"&lt;="&amp;'Profit &amp; Loss'!$B$4,Transactions!$G$2:$G$2001,"&lt;&gt;Exclude")+SUMIFS('Journal Entries'!$D$2:$D$1001,'Journal Entries'!$C$2:$C$1001,$A27,'Journal Entries'!$B$2:$B$1001,"&gt;="&amp;'Profit &amp; Loss'!$B$3,'Journal Entries'!$B$2:$B$1001,"&lt;="&amp;'Profit &amp; Loss'!$B$4)-SUMIFS('Journal Entries'!$E$2:$E$1001,'Journal Entries'!$C$2:$C$1001,$A27,'Journal Entries'!$B$2:$B$1001,"&gt;="&amp;'Profit &amp; Loss'!$B$3,'Journal Entries'!$B$2:$B$1001,"&lt;="&amp;'Profit &amp; Loss'!$B$4),2))</f>
        <v>112.5</v>
      </c>
      <c r="I27" s="66" t="n">
        <f aca="false">IF($A27="","",ROUND(SUMIFS(Transactions!$C$2:$C$2001,Transactions!$F$2:$F$2001,$A27,Transactions!$A$2:$A$2001,"&gt;="&amp;DATE(1900,1,1),Transactions!$A$2:$A$2001,"&lt;="&amp;DATE(YEAR('Balance Sheet'!$B$3),1,1)-1,Transactions!$G$2:$G$2001,"&lt;&gt;Exclude")-SUMIFS(Transactions!$C$2:$C$2001,Transactions!$H$2:$H$2001,$A27,Transactions!$A$2:$A$2001,"&gt;="&amp;DATE(1900,1,1),Transactions!$A$2:$A$2001,"&lt;="&amp;DATE(YEAR('Balance Sheet'!$B$3),1,1)-1,Transactions!$G$2:$G$2001,"&lt;&gt;Exclude")+SUMIFS('Journal Entries'!$D$2:$D$1001,'Journal Entries'!$C$2:$C$1001,$A27,'Journal Entries'!$B$2:$B$1001,"&gt;="&amp;DATE(1900,1,1),'Journal Entries'!$B$2:$B$1001,"&lt;="&amp;DATE(YEAR('Balance Sheet'!$B$3),1,1)-1)-SUMIFS('Journal Entries'!$E$2:$E$1001,'Journal Entries'!$C$2:$C$1001,$A27,'Journal Entries'!$B$2:$B$1001,"&gt;="&amp;DATE(1900,1,1),'Journal Entries'!$B$2:$B$1001,"&lt;="&amp;DATE(YEAR('Balance Sheet'!$B$3),1,1)-1),2))</f>
        <v>0</v>
      </c>
      <c r="J27" s="66" t="n">
        <f aca="false">IF($A27="","",ROUND(SUMIFS(Transactions!$C$2:$C$2001,Transactions!$F$2:$F$2001,$A27,Transactions!$A$2:$A$2001,"&gt;="&amp;DATE(Dashboard!$M$1,1,1),Transactions!$A$2:$A$2001,"&lt;="&amp;DATE(Dashboard!$M$1,12,31),Transactions!$G$2:$G$2001,"&lt;&gt;Exclude")-SUMIFS(Transactions!$C$2:$C$2001,Transactions!$H$2:$H$2001,$A27,Transactions!$A$2:$A$2001,"&gt;="&amp;DATE(Dashboard!$M$1,1,1),Transactions!$A$2:$A$2001,"&lt;="&amp;DATE(Dashboard!$M$1,12,31),Transactions!$G$2:$G$2001,"&lt;&gt;Exclude")+SUMIFS('Journal Entries'!$D$2:$D$1001,'Journal Entries'!$C$2:$C$1001,$A27,'Journal Entries'!$B$2:$B$1001,"&gt;="&amp;DATE(Dashboard!$M$1,1,1),'Journal Entries'!$B$2:$B$1001,"&lt;="&amp;DATE(Dashboard!$M$1,12,31))-SUMIFS('Journal Entries'!$E$2:$E$1001,'Journal Entries'!$C$2:$C$1001,$A27,'Journal Entries'!$B$2:$B$1001,"&gt;="&amp;DATE(Dashboard!$M$1,1,1),'Journal Entries'!$B$2:$B$1001,"&lt;="&amp;DATE(Dashboard!$M$1,12,31)),2))</f>
        <v>112.5</v>
      </c>
      <c r="K27" s="66" t="n">
        <f aca="false">IF(AND($C27="Expense",N($J27)&gt;0.004),$J27+ROW()/1000000000,"")</f>
        <v>112.500000027</v>
      </c>
      <c r="L27" s="0" t="str">
        <f aca="false">IF(AND($C27="Income",-N($J27)&gt;0.004),-$J27+ROW()/1000000000,"")</f>
        <v/>
      </c>
    </row>
    <row r="28" customFormat="false" ht="15" hidden="false" customHeight="false" outlineLevel="0" collapsed="false">
      <c r="A28" s="67" t="s">
        <v>223</v>
      </c>
      <c r="B28" s="67" t="s">
        <v>123</v>
      </c>
      <c r="C28" s="68" t="str">
        <f aca="false">IF($B28="","",IFERROR(INDEX($O$2:$O$15,MATCH($B28,$N$2:$N$15,0)),"?"))</f>
        <v>Expense</v>
      </c>
      <c r="D28" s="67" t="s">
        <v>224</v>
      </c>
      <c r="E28" s="67" t="s">
        <v>225</v>
      </c>
      <c r="G28" s="66" t="n">
        <f aca="false">IF($A28="","",ROUND(SUMIFS(Transactions!$C$2:$C$2001,Transactions!$F$2:$F$2001,$A28,Transactions!$A$2:$A$2001,"&gt;="&amp;DATE(1900,1,1),Transactions!$A$2:$A$2001,"&lt;="&amp;'Balance Sheet'!$B$3,Transactions!$G$2:$G$2001,"&lt;&gt;Exclude")-SUMIFS(Transactions!$C$2:$C$2001,Transactions!$H$2:$H$2001,$A28,Transactions!$A$2:$A$2001,"&gt;="&amp;DATE(1900,1,1),Transactions!$A$2:$A$2001,"&lt;="&amp;'Balance Sheet'!$B$3,Transactions!$G$2:$G$2001,"&lt;&gt;Exclude")+SUMIFS('Journal Entries'!$D$2:$D$1001,'Journal Entries'!$C$2:$C$1001,$A28,'Journal Entries'!$B$2:$B$1001,"&gt;="&amp;DATE(1900,1,1),'Journal Entries'!$B$2:$B$1001,"&lt;="&amp;'Balance Sheet'!$B$3)-SUMIFS('Journal Entries'!$E$2:$E$1001,'Journal Entries'!$C$2:$C$1001,$A28,'Journal Entries'!$B$2:$B$1001,"&gt;="&amp;DATE(1900,1,1),'Journal Entries'!$B$2:$B$1001,"&lt;="&amp;'Balance Sheet'!$B$3),2))</f>
        <v>0</v>
      </c>
      <c r="H28" s="66" t="n">
        <f aca="false">IF($A28="","",ROUND(SUMIFS(Transactions!$C$2:$C$2001,Transactions!$F$2:$F$2001,$A28,Transactions!$A$2:$A$2001,"&gt;="&amp;'Profit &amp; Loss'!$B$3,Transactions!$A$2:$A$2001,"&lt;="&amp;'Profit &amp; Loss'!$B$4,Transactions!$G$2:$G$2001,"&lt;&gt;Exclude")-SUMIFS(Transactions!$C$2:$C$2001,Transactions!$H$2:$H$2001,$A28,Transactions!$A$2:$A$2001,"&gt;="&amp;'Profit &amp; Loss'!$B$3,Transactions!$A$2:$A$2001,"&lt;="&amp;'Profit &amp; Loss'!$B$4,Transactions!$G$2:$G$2001,"&lt;&gt;Exclude")+SUMIFS('Journal Entries'!$D$2:$D$1001,'Journal Entries'!$C$2:$C$1001,$A28,'Journal Entries'!$B$2:$B$1001,"&gt;="&amp;'Profit &amp; Loss'!$B$3,'Journal Entries'!$B$2:$B$1001,"&lt;="&amp;'Profit &amp; Loss'!$B$4)-SUMIFS('Journal Entries'!$E$2:$E$1001,'Journal Entries'!$C$2:$C$1001,$A28,'Journal Entries'!$B$2:$B$1001,"&gt;="&amp;'Profit &amp; Loss'!$B$3,'Journal Entries'!$B$2:$B$1001,"&lt;="&amp;'Profit &amp; Loss'!$B$4),2))</f>
        <v>0</v>
      </c>
      <c r="I28" s="66" t="n">
        <f aca="false">IF($A28="","",ROUND(SUMIFS(Transactions!$C$2:$C$2001,Transactions!$F$2:$F$2001,$A28,Transactions!$A$2:$A$2001,"&gt;="&amp;DATE(1900,1,1),Transactions!$A$2:$A$2001,"&lt;="&amp;DATE(YEAR('Balance Sheet'!$B$3),1,1)-1,Transactions!$G$2:$G$2001,"&lt;&gt;Exclude")-SUMIFS(Transactions!$C$2:$C$2001,Transactions!$H$2:$H$2001,$A28,Transactions!$A$2:$A$2001,"&gt;="&amp;DATE(1900,1,1),Transactions!$A$2:$A$2001,"&lt;="&amp;DATE(YEAR('Balance Sheet'!$B$3),1,1)-1,Transactions!$G$2:$G$2001,"&lt;&gt;Exclude")+SUMIFS('Journal Entries'!$D$2:$D$1001,'Journal Entries'!$C$2:$C$1001,$A28,'Journal Entries'!$B$2:$B$1001,"&gt;="&amp;DATE(1900,1,1),'Journal Entries'!$B$2:$B$1001,"&lt;="&amp;DATE(YEAR('Balance Sheet'!$B$3),1,1)-1)-SUMIFS('Journal Entries'!$E$2:$E$1001,'Journal Entries'!$C$2:$C$1001,$A28,'Journal Entries'!$B$2:$B$1001,"&gt;="&amp;DATE(1900,1,1),'Journal Entries'!$B$2:$B$1001,"&lt;="&amp;DATE(YEAR('Balance Sheet'!$B$3),1,1)-1),2))</f>
        <v>0</v>
      </c>
      <c r="J28" s="66" t="n">
        <f aca="false">IF($A28="","",ROUND(SUMIFS(Transactions!$C$2:$C$2001,Transactions!$F$2:$F$2001,$A28,Transactions!$A$2:$A$2001,"&gt;="&amp;DATE(Dashboard!$M$1,1,1),Transactions!$A$2:$A$2001,"&lt;="&amp;DATE(Dashboard!$M$1,12,31),Transactions!$G$2:$G$2001,"&lt;&gt;Exclude")-SUMIFS(Transactions!$C$2:$C$2001,Transactions!$H$2:$H$2001,$A28,Transactions!$A$2:$A$2001,"&gt;="&amp;DATE(Dashboard!$M$1,1,1),Transactions!$A$2:$A$2001,"&lt;="&amp;DATE(Dashboard!$M$1,12,31),Transactions!$G$2:$G$2001,"&lt;&gt;Exclude")+SUMIFS('Journal Entries'!$D$2:$D$1001,'Journal Entries'!$C$2:$C$1001,$A28,'Journal Entries'!$B$2:$B$1001,"&gt;="&amp;DATE(Dashboard!$M$1,1,1),'Journal Entries'!$B$2:$B$1001,"&lt;="&amp;DATE(Dashboard!$M$1,12,31))-SUMIFS('Journal Entries'!$E$2:$E$1001,'Journal Entries'!$C$2:$C$1001,$A28,'Journal Entries'!$B$2:$B$1001,"&gt;="&amp;DATE(Dashboard!$M$1,1,1),'Journal Entries'!$B$2:$B$1001,"&lt;="&amp;DATE(Dashboard!$M$1,12,31)),2))</f>
        <v>0</v>
      </c>
      <c r="K28" s="0" t="str">
        <f aca="false">IF(AND($C28="Expense",N($J28)&gt;0.004),$J28+ROW()/1000000000,"")</f>
        <v/>
      </c>
      <c r="L28" s="0" t="str">
        <f aca="false">IF(AND($C28="Income",-N($J28)&gt;0.004),-$J28+ROW()/1000000000,"")</f>
        <v/>
      </c>
    </row>
    <row r="29" customFormat="false" ht="15" hidden="false" customHeight="false" outlineLevel="0" collapsed="false">
      <c r="A29" s="67" t="s">
        <v>226</v>
      </c>
      <c r="B29" s="67" t="s">
        <v>123</v>
      </c>
      <c r="C29" s="68" t="str">
        <f aca="false">IF($B29="","",IFERROR(INDEX($O$2:$O$15,MATCH($B29,$N$2:$N$15,0)),"?"))</f>
        <v>Expense</v>
      </c>
      <c r="D29" s="67" t="s">
        <v>227</v>
      </c>
      <c r="E29" s="67" t="s">
        <v>228</v>
      </c>
      <c r="G29" s="66" t="n">
        <f aca="false">IF($A29="","",ROUND(SUMIFS(Transactions!$C$2:$C$2001,Transactions!$F$2:$F$2001,$A29,Transactions!$A$2:$A$2001,"&gt;="&amp;DATE(1900,1,1),Transactions!$A$2:$A$2001,"&lt;="&amp;'Balance Sheet'!$B$3,Transactions!$G$2:$G$2001,"&lt;&gt;Exclude")-SUMIFS(Transactions!$C$2:$C$2001,Transactions!$H$2:$H$2001,$A29,Transactions!$A$2:$A$2001,"&gt;="&amp;DATE(1900,1,1),Transactions!$A$2:$A$2001,"&lt;="&amp;'Balance Sheet'!$B$3,Transactions!$G$2:$G$2001,"&lt;&gt;Exclude")+SUMIFS('Journal Entries'!$D$2:$D$1001,'Journal Entries'!$C$2:$C$1001,$A29,'Journal Entries'!$B$2:$B$1001,"&gt;="&amp;DATE(1900,1,1),'Journal Entries'!$B$2:$B$1001,"&lt;="&amp;'Balance Sheet'!$B$3)-SUMIFS('Journal Entries'!$E$2:$E$1001,'Journal Entries'!$C$2:$C$1001,$A29,'Journal Entries'!$B$2:$B$1001,"&gt;="&amp;DATE(1900,1,1),'Journal Entries'!$B$2:$B$1001,"&lt;="&amp;'Balance Sheet'!$B$3),2))</f>
        <v>0</v>
      </c>
      <c r="H29" s="66" t="n">
        <f aca="false">IF($A29="","",ROUND(SUMIFS(Transactions!$C$2:$C$2001,Transactions!$F$2:$F$2001,$A29,Transactions!$A$2:$A$2001,"&gt;="&amp;'Profit &amp; Loss'!$B$3,Transactions!$A$2:$A$2001,"&lt;="&amp;'Profit &amp; Loss'!$B$4,Transactions!$G$2:$G$2001,"&lt;&gt;Exclude")-SUMIFS(Transactions!$C$2:$C$2001,Transactions!$H$2:$H$2001,$A29,Transactions!$A$2:$A$2001,"&gt;="&amp;'Profit &amp; Loss'!$B$3,Transactions!$A$2:$A$2001,"&lt;="&amp;'Profit &amp; Loss'!$B$4,Transactions!$G$2:$G$2001,"&lt;&gt;Exclude")+SUMIFS('Journal Entries'!$D$2:$D$1001,'Journal Entries'!$C$2:$C$1001,$A29,'Journal Entries'!$B$2:$B$1001,"&gt;="&amp;'Profit &amp; Loss'!$B$3,'Journal Entries'!$B$2:$B$1001,"&lt;="&amp;'Profit &amp; Loss'!$B$4)-SUMIFS('Journal Entries'!$E$2:$E$1001,'Journal Entries'!$C$2:$C$1001,$A29,'Journal Entries'!$B$2:$B$1001,"&gt;="&amp;'Profit &amp; Loss'!$B$3,'Journal Entries'!$B$2:$B$1001,"&lt;="&amp;'Profit &amp; Loss'!$B$4),2))</f>
        <v>0</v>
      </c>
      <c r="I29" s="66" t="n">
        <f aca="false">IF($A29="","",ROUND(SUMIFS(Transactions!$C$2:$C$2001,Transactions!$F$2:$F$2001,$A29,Transactions!$A$2:$A$2001,"&gt;="&amp;DATE(1900,1,1),Transactions!$A$2:$A$2001,"&lt;="&amp;DATE(YEAR('Balance Sheet'!$B$3),1,1)-1,Transactions!$G$2:$G$2001,"&lt;&gt;Exclude")-SUMIFS(Transactions!$C$2:$C$2001,Transactions!$H$2:$H$2001,$A29,Transactions!$A$2:$A$2001,"&gt;="&amp;DATE(1900,1,1),Transactions!$A$2:$A$2001,"&lt;="&amp;DATE(YEAR('Balance Sheet'!$B$3),1,1)-1,Transactions!$G$2:$G$2001,"&lt;&gt;Exclude")+SUMIFS('Journal Entries'!$D$2:$D$1001,'Journal Entries'!$C$2:$C$1001,$A29,'Journal Entries'!$B$2:$B$1001,"&gt;="&amp;DATE(1900,1,1),'Journal Entries'!$B$2:$B$1001,"&lt;="&amp;DATE(YEAR('Balance Sheet'!$B$3),1,1)-1)-SUMIFS('Journal Entries'!$E$2:$E$1001,'Journal Entries'!$C$2:$C$1001,$A29,'Journal Entries'!$B$2:$B$1001,"&gt;="&amp;DATE(1900,1,1),'Journal Entries'!$B$2:$B$1001,"&lt;="&amp;DATE(YEAR('Balance Sheet'!$B$3),1,1)-1),2))</f>
        <v>0</v>
      </c>
      <c r="J29" s="66" t="n">
        <f aca="false">IF($A29="","",ROUND(SUMIFS(Transactions!$C$2:$C$2001,Transactions!$F$2:$F$2001,$A29,Transactions!$A$2:$A$2001,"&gt;="&amp;DATE(Dashboard!$M$1,1,1),Transactions!$A$2:$A$2001,"&lt;="&amp;DATE(Dashboard!$M$1,12,31),Transactions!$G$2:$G$2001,"&lt;&gt;Exclude")-SUMIFS(Transactions!$C$2:$C$2001,Transactions!$H$2:$H$2001,$A29,Transactions!$A$2:$A$2001,"&gt;="&amp;DATE(Dashboard!$M$1,1,1),Transactions!$A$2:$A$2001,"&lt;="&amp;DATE(Dashboard!$M$1,12,31),Transactions!$G$2:$G$2001,"&lt;&gt;Exclude")+SUMIFS('Journal Entries'!$D$2:$D$1001,'Journal Entries'!$C$2:$C$1001,$A29,'Journal Entries'!$B$2:$B$1001,"&gt;="&amp;DATE(Dashboard!$M$1,1,1),'Journal Entries'!$B$2:$B$1001,"&lt;="&amp;DATE(Dashboard!$M$1,12,31))-SUMIFS('Journal Entries'!$E$2:$E$1001,'Journal Entries'!$C$2:$C$1001,$A29,'Journal Entries'!$B$2:$B$1001,"&gt;="&amp;DATE(Dashboard!$M$1,1,1),'Journal Entries'!$B$2:$B$1001,"&lt;="&amp;DATE(Dashboard!$M$1,12,31)),2))</f>
        <v>0</v>
      </c>
      <c r="K29" s="0" t="str">
        <f aca="false">IF(AND($C29="Expense",N($J29)&gt;0.004),$J29+ROW()/1000000000,"")</f>
        <v/>
      </c>
      <c r="L29" s="0" t="str">
        <f aca="false">IF(AND($C29="Income",-N($J29)&gt;0.004),-$J29+ROW()/1000000000,"")</f>
        <v/>
      </c>
    </row>
    <row r="30" customFormat="false" ht="15" hidden="false" customHeight="false" outlineLevel="0" collapsed="false">
      <c r="A30" s="67" t="s">
        <v>229</v>
      </c>
      <c r="B30" s="67" t="s">
        <v>123</v>
      </c>
      <c r="C30" s="68" t="str">
        <f aca="false">IF($B30="","",IFERROR(INDEX($O$2:$O$15,MATCH($B30,$N$2:$N$15,0)),"?"))</f>
        <v>Expense</v>
      </c>
      <c r="D30" s="67" t="s">
        <v>230</v>
      </c>
      <c r="E30" s="67" t="s">
        <v>231</v>
      </c>
      <c r="G30" s="66" t="n">
        <f aca="false">IF($A30="","",ROUND(SUMIFS(Transactions!$C$2:$C$2001,Transactions!$F$2:$F$2001,$A30,Transactions!$A$2:$A$2001,"&gt;="&amp;DATE(1900,1,1),Transactions!$A$2:$A$2001,"&lt;="&amp;'Balance Sheet'!$B$3,Transactions!$G$2:$G$2001,"&lt;&gt;Exclude")-SUMIFS(Transactions!$C$2:$C$2001,Transactions!$H$2:$H$2001,$A30,Transactions!$A$2:$A$2001,"&gt;="&amp;DATE(1900,1,1),Transactions!$A$2:$A$2001,"&lt;="&amp;'Balance Sheet'!$B$3,Transactions!$G$2:$G$2001,"&lt;&gt;Exclude")+SUMIFS('Journal Entries'!$D$2:$D$1001,'Journal Entries'!$C$2:$C$1001,$A30,'Journal Entries'!$B$2:$B$1001,"&gt;="&amp;DATE(1900,1,1),'Journal Entries'!$B$2:$B$1001,"&lt;="&amp;'Balance Sheet'!$B$3)-SUMIFS('Journal Entries'!$E$2:$E$1001,'Journal Entries'!$C$2:$C$1001,$A30,'Journal Entries'!$B$2:$B$1001,"&gt;="&amp;DATE(1900,1,1),'Journal Entries'!$B$2:$B$1001,"&lt;="&amp;'Balance Sheet'!$B$3),2))</f>
        <v>0</v>
      </c>
      <c r="H30" s="66" t="n">
        <f aca="false">IF($A30="","",ROUND(SUMIFS(Transactions!$C$2:$C$2001,Transactions!$F$2:$F$2001,$A30,Transactions!$A$2:$A$2001,"&gt;="&amp;'Profit &amp; Loss'!$B$3,Transactions!$A$2:$A$2001,"&lt;="&amp;'Profit &amp; Loss'!$B$4,Transactions!$G$2:$G$2001,"&lt;&gt;Exclude")-SUMIFS(Transactions!$C$2:$C$2001,Transactions!$H$2:$H$2001,$A30,Transactions!$A$2:$A$2001,"&gt;="&amp;'Profit &amp; Loss'!$B$3,Transactions!$A$2:$A$2001,"&lt;="&amp;'Profit &amp; Loss'!$B$4,Transactions!$G$2:$G$2001,"&lt;&gt;Exclude")+SUMIFS('Journal Entries'!$D$2:$D$1001,'Journal Entries'!$C$2:$C$1001,$A30,'Journal Entries'!$B$2:$B$1001,"&gt;="&amp;'Profit &amp; Loss'!$B$3,'Journal Entries'!$B$2:$B$1001,"&lt;="&amp;'Profit &amp; Loss'!$B$4)-SUMIFS('Journal Entries'!$E$2:$E$1001,'Journal Entries'!$C$2:$C$1001,$A30,'Journal Entries'!$B$2:$B$1001,"&gt;="&amp;'Profit &amp; Loss'!$B$3,'Journal Entries'!$B$2:$B$1001,"&lt;="&amp;'Profit &amp; Loss'!$B$4),2))</f>
        <v>0</v>
      </c>
      <c r="I30" s="66" t="n">
        <f aca="false">IF($A30="","",ROUND(SUMIFS(Transactions!$C$2:$C$2001,Transactions!$F$2:$F$2001,$A30,Transactions!$A$2:$A$2001,"&gt;="&amp;DATE(1900,1,1),Transactions!$A$2:$A$2001,"&lt;="&amp;DATE(YEAR('Balance Sheet'!$B$3),1,1)-1,Transactions!$G$2:$G$2001,"&lt;&gt;Exclude")-SUMIFS(Transactions!$C$2:$C$2001,Transactions!$H$2:$H$2001,$A30,Transactions!$A$2:$A$2001,"&gt;="&amp;DATE(1900,1,1),Transactions!$A$2:$A$2001,"&lt;="&amp;DATE(YEAR('Balance Sheet'!$B$3),1,1)-1,Transactions!$G$2:$G$2001,"&lt;&gt;Exclude")+SUMIFS('Journal Entries'!$D$2:$D$1001,'Journal Entries'!$C$2:$C$1001,$A30,'Journal Entries'!$B$2:$B$1001,"&gt;="&amp;DATE(1900,1,1),'Journal Entries'!$B$2:$B$1001,"&lt;="&amp;DATE(YEAR('Balance Sheet'!$B$3),1,1)-1)-SUMIFS('Journal Entries'!$E$2:$E$1001,'Journal Entries'!$C$2:$C$1001,$A30,'Journal Entries'!$B$2:$B$1001,"&gt;="&amp;DATE(1900,1,1),'Journal Entries'!$B$2:$B$1001,"&lt;="&amp;DATE(YEAR('Balance Sheet'!$B$3),1,1)-1),2))</f>
        <v>0</v>
      </c>
      <c r="J30" s="66" t="n">
        <f aca="false">IF($A30="","",ROUND(SUMIFS(Transactions!$C$2:$C$2001,Transactions!$F$2:$F$2001,$A30,Transactions!$A$2:$A$2001,"&gt;="&amp;DATE(Dashboard!$M$1,1,1),Transactions!$A$2:$A$2001,"&lt;="&amp;DATE(Dashboard!$M$1,12,31),Transactions!$G$2:$G$2001,"&lt;&gt;Exclude")-SUMIFS(Transactions!$C$2:$C$2001,Transactions!$H$2:$H$2001,$A30,Transactions!$A$2:$A$2001,"&gt;="&amp;DATE(Dashboard!$M$1,1,1),Transactions!$A$2:$A$2001,"&lt;="&amp;DATE(Dashboard!$M$1,12,31),Transactions!$G$2:$G$2001,"&lt;&gt;Exclude")+SUMIFS('Journal Entries'!$D$2:$D$1001,'Journal Entries'!$C$2:$C$1001,$A30,'Journal Entries'!$B$2:$B$1001,"&gt;="&amp;DATE(Dashboard!$M$1,1,1),'Journal Entries'!$B$2:$B$1001,"&lt;="&amp;DATE(Dashboard!$M$1,12,31))-SUMIFS('Journal Entries'!$E$2:$E$1001,'Journal Entries'!$C$2:$C$1001,$A30,'Journal Entries'!$B$2:$B$1001,"&gt;="&amp;DATE(Dashboard!$M$1,1,1),'Journal Entries'!$B$2:$B$1001,"&lt;="&amp;DATE(Dashboard!$M$1,12,31)),2))</f>
        <v>0</v>
      </c>
      <c r="K30" s="0" t="str">
        <f aca="false">IF(AND($C30="Expense",N($J30)&gt;0.004),$J30+ROW()/1000000000,"")</f>
        <v/>
      </c>
      <c r="L30" s="0" t="str">
        <f aca="false">IF(AND($C30="Income",-N($J30)&gt;0.004),-$J30+ROW()/1000000000,"")</f>
        <v/>
      </c>
    </row>
    <row r="31" customFormat="false" ht="15" hidden="false" customHeight="false" outlineLevel="0" collapsed="false">
      <c r="A31" s="67" t="s">
        <v>232</v>
      </c>
      <c r="B31" s="67" t="s">
        <v>123</v>
      </c>
      <c r="C31" s="68" t="str">
        <f aca="false">IF($B31="","",IFERROR(INDEX($O$2:$O$15,MATCH($B31,$N$2:$N$15,0)),"?"))</f>
        <v>Expense</v>
      </c>
      <c r="D31" s="67" t="s">
        <v>233</v>
      </c>
      <c r="E31" s="67" t="s">
        <v>234</v>
      </c>
      <c r="G31" s="66" t="n">
        <f aca="false">IF($A31="","",ROUND(SUMIFS(Transactions!$C$2:$C$2001,Transactions!$F$2:$F$2001,$A31,Transactions!$A$2:$A$2001,"&gt;="&amp;DATE(1900,1,1),Transactions!$A$2:$A$2001,"&lt;="&amp;'Balance Sheet'!$B$3,Transactions!$G$2:$G$2001,"&lt;&gt;Exclude")-SUMIFS(Transactions!$C$2:$C$2001,Transactions!$H$2:$H$2001,$A31,Transactions!$A$2:$A$2001,"&gt;="&amp;DATE(1900,1,1),Transactions!$A$2:$A$2001,"&lt;="&amp;'Balance Sheet'!$B$3,Transactions!$G$2:$G$2001,"&lt;&gt;Exclude")+SUMIFS('Journal Entries'!$D$2:$D$1001,'Journal Entries'!$C$2:$C$1001,$A31,'Journal Entries'!$B$2:$B$1001,"&gt;="&amp;DATE(1900,1,1),'Journal Entries'!$B$2:$B$1001,"&lt;="&amp;'Balance Sheet'!$B$3)-SUMIFS('Journal Entries'!$E$2:$E$1001,'Journal Entries'!$C$2:$C$1001,$A31,'Journal Entries'!$B$2:$B$1001,"&gt;="&amp;DATE(1900,1,1),'Journal Entries'!$B$2:$B$1001,"&lt;="&amp;'Balance Sheet'!$B$3),2))</f>
        <v>0</v>
      </c>
      <c r="H31" s="66" t="n">
        <f aca="false">IF($A31="","",ROUND(SUMIFS(Transactions!$C$2:$C$2001,Transactions!$F$2:$F$2001,$A31,Transactions!$A$2:$A$2001,"&gt;="&amp;'Profit &amp; Loss'!$B$3,Transactions!$A$2:$A$2001,"&lt;="&amp;'Profit &amp; Loss'!$B$4,Transactions!$G$2:$G$2001,"&lt;&gt;Exclude")-SUMIFS(Transactions!$C$2:$C$2001,Transactions!$H$2:$H$2001,$A31,Transactions!$A$2:$A$2001,"&gt;="&amp;'Profit &amp; Loss'!$B$3,Transactions!$A$2:$A$2001,"&lt;="&amp;'Profit &amp; Loss'!$B$4,Transactions!$G$2:$G$2001,"&lt;&gt;Exclude")+SUMIFS('Journal Entries'!$D$2:$D$1001,'Journal Entries'!$C$2:$C$1001,$A31,'Journal Entries'!$B$2:$B$1001,"&gt;="&amp;'Profit &amp; Loss'!$B$3,'Journal Entries'!$B$2:$B$1001,"&lt;="&amp;'Profit &amp; Loss'!$B$4)-SUMIFS('Journal Entries'!$E$2:$E$1001,'Journal Entries'!$C$2:$C$1001,$A31,'Journal Entries'!$B$2:$B$1001,"&gt;="&amp;'Profit &amp; Loss'!$B$3,'Journal Entries'!$B$2:$B$1001,"&lt;="&amp;'Profit &amp; Loss'!$B$4),2))</f>
        <v>0</v>
      </c>
      <c r="I31" s="66" t="n">
        <f aca="false">IF($A31="","",ROUND(SUMIFS(Transactions!$C$2:$C$2001,Transactions!$F$2:$F$2001,$A31,Transactions!$A$2:$A$2001,"&gt;="&amp;DATE(1900,1,1),Transactions!$A$2:$A$2001,"&lt;="&amp;DATE(YEAR('Balance Sheet'!$B$3),1,1)-1,Transactions!$G$2:$G$2001,"&lt;&gt;Exclude")-SUMIFS(Transactions!$C$2:$C$2001,Transactions!$H$2:$H$2001,$A31,Transactions!$A$2:$A$2001,"&gt;="&amp;DATE(1900,1,1),Transactions!$A$2:$A$2001,"&lt;="&amp;DATE(YEAR('Balance Sheet'!$B$3),1,1)-1,Transactions!$G$2:$G$2001,"&lt;&gt;Exclude")+SUMIFS('Journal Entries'!$D$2:$D$1001,'Journal Entries'!$C$2:$C$1001,$A31,'Journal Entries'!$B$2:$B$1001,"&gt;="&amp;DATE(1900,1,1),'Journal Entries'!$B$2:$B$1001,"&lt;="&amp;DATE(YEAR('Balance Sheet'!$B$3),1,1)-1)-SUMIFS('Journal Entries'!$E$2:$E$1001,'Journal Entries'!$C$2:$C$1001,$A31,'Journal Entries'!$B$2:$B$1001,"&gt;="&amp;DATE(1900,1,1),'Journal Entries'!$B$2:$B$1001,"&lt;="&amp;DATE(YEAR('Balance Sheet'!$B$3),1,1)-1),2))</f>
        <v>0</v>
      </c>
      <c r="J31" s="66" t="n">
        <f aca="false">IF($A31="","",ROUND(SUMIFS(Transactions!$C$2:$C$2001,Transactions!$F$2:$F$2001,$A31,Transactions!$A$2:$A$2001,"&gt;="&amp;DATE(Dashboard!$M$1,1,1),Transactions!$A$2:$A$2001,"&lt;="&amp;DATE(Dashboard!$M$1,12,31),Transactions!$G$2:$G$2001,"&lt;&gt;Exclude")-SUMIFS(Transactions!$C$2:$C$2001,Transactions!$H$2:$H$2001,$A31,Transactions!$A$2:$A$2001,"&gt;="&amp;DATE(Dashboard!$M$1,1,1),Transactions!$A$2:$A$2001,"&lt;="&amp;DATE(Dashboard!$M$1,12,31),Transactions!$G$2:$G$2001,"&lt;&gt;Exclude")+SUMIFS('Journal Entries'!$D$2:$D$1001,'Journal Entries'!$C$2:$C$1001,$A31,'Journal Entries'!$B$2:$B$1001,"&gt;="&amp;DATE(Dashboard!$M$1,1,1),'Journal Entries'!$B$2:$B$1001,"&lt;="&amp;DATE(Dashboard!$M$1,12,31))-SUMIFS('Journal Entries'!$E$2:$E$1001,'Journal Entries'!$C$2:$C$1001,$A31,'Journal Entries'!$B$2:$B$1001,"&gt;="&amp;DATE(Dashboard!$M$1,1,1),'Journal Entries'!$B$2:$B$1001,"&lt;="&amp;DATE(Dashboard!$M$1,12,31)),2))</f>
        <v>0</v>
      </c>
      <c r="K31" s="0" t="str">
        <f aca="false">IF(AND($C31="Expense",N($J31)&gt;0.004),$J31+ROW()/1000000000,"")</f>
        <v/>
      </c>
      <c r="L31" s="0" t="str">
        <f aca="false">IF(AND($C31="Income",-N($J31)&gt;0.004),-$J31+ROW()/1000000000,"")</f>
        <v/>
      </c>
    </row>
    <row r="32" customFormat="false" ht="15" hidden="false" customHeight="false" outlineLevel="0" collapsed="false">
      <c r="A32" s="67" t="s">
        <v>235</v>
      </c>
      <c r="B32" s="67" t="s">
        <v>123</v>
      </c>
      <c r="C32" s="68" t="str">
        <f aca="false">IF($B32="","",IFERROR(INDEX($O$2:$O$15,MATCH($B32,$N$2:$N$15,0)),"?"))</f>
        <v>Expense</v>
      </c>
      <c r="D32" s="67" t="s">
        <v>236</v>
      </c>
      <c r="E32" s="67" t="s">
        <v>237</v>
      </c>
      <c r="G32" s="66" t="n">
        <f aca="false">IF($A32="","",ROUND(SUMIFS(Transactions!$C$2:$C$2001,Transactions!$F$2:$F$2001,$A32,Transactions!$A$2:$A$2001,"&gt;="&amp;DATE(1900,1,1),Transactions!$A$2:$A$2001,"&lt;="&amp;'Balance Sheet'!$B$3,Transactions!$G$2:$G$2001,"&lt;&gt;Exclude")-SUMIFS(Transactions!$C$2:$C$2001,Transactions!$H$2:$H$2001,$A32,Transactions!$A$2:$A$2001,"&gt;="&amp;DATE(1900,1,1),Transactions!$A$2:$A$2001,"&lt;="&amp;'Balance Sheet'!$B$3,Transactions!$G$2:$G$2001,"&lt;&gt;Exclude")+SUMIFS('Journal Entries'!$D$2:$D$1001,'Journal Entries'!$C$2:$C$1001,$A32,'Journal Entries'!$B$2:$B$1001,"&gt;="&amp;DATE(1900,1,1),'Journal Entries'!$B$2:$B$1001,"&lt;="&amp;'Balance Sheet'!$B$3)-SUMIFS('Journal Entries'!$E$2:$E$1001,'Journal Entries'!$C$2:$C$1001,$A32,'Journal Entries'!$B$2:$B$1001,"&gt;="&amp;DATE(1900,1,1),'Journal Entries'!$B$2:$B$1001,"&lt;="&amp;'Balance Sheet'!$B$3),2))</f>
        <v>0</v>
      </c>
      <c r="H32" s="66" t="n">
        <f aca="false">IF($A32="","",ROUND(SUMIFS(Transactions!$C$2:$C$2001,Transactions!$F$2:$F$2001,$A32,Transactions!$A$2:$A$2001,"&gt;="&amp;'Profit &amp; Loss'!$B$3,Transactions!$A$2:$A$2001,"&lt;="&amp;'Profit &amp; Loss'!$B$4,Transactions!$G$2:$G$2001,"&lt;&gt;Exclude")-SUMIFS(Transactions!$C$2:$C$2001,Transactions!$H$2:$H$2001,$A32,Transactions!$A$2:$A$2001,"&gt;="&amp;'Profit &amp; Loss'!$B$3,Transactions!$A$2:$A$2001,"&lt;="&amp;'Profit &amp; Loss'!$B$4,Transactions!$G$2:$G$2001,"&lt;&gt;Exclude")+SUMIFS('Journal Entries'!$D$2:$D$1001,'Journal Entries'!$C$2:$C$1001,$A32,'Journal Entries'!$B$2:$B$1001,"&gt;="&amp;'Profit &amp; Loss'!$B$3,'Journal Entries'!$B$2:$B$1001,"&lt;="&amp;'Profit &amp; Loss'!$B$4)-SUMIFS('Journal Entries'!$E$2:$E$1001,'Journal Entries'!$C$2:$C$1001,$A32,'Journal Entries'!$B$2:$B$1001,"&gt;="&amp;'Profit &amp; Loss'!$B$3,'Journal Entries'!$B$2:$B$1001,"&lt;="&amp;'Profit &amp; Loss'!$B$4),2))</f>
        <v>0</v>
      </c>
      <c r="I32" s="66" t="n">
        <f aca="false">IF($A32="","",ROUND(SUMIFS(Transactions!$C$2:$C$2001,Transactions!$F$2:$F$2001,$A32,Transactions!$A$2:$A$2001,"&gt;="&amp;DATE(1900,1,1),Transactions!$A$2:$A$2001,"&lt;="&amp;DATE(YEAR('Balance Sheet'!$B$3),1,1)-1,Transactions!$G$2:$G$2001,"&lt;&gt;Exclude")-SUMIFS(Transactions!$C$2:$C$2001,Transactions!$H$2:$H$2001,$A32,Transactions!$A$2:$A$2001,"&gt;="&amp;DATE(1900,1,1),Transactions!$A$2:$A$2001,"&lt;="&amp;DATE(YEAR('Balance Sheet'!$B$3),1,1)-1,Transactions!$G$2:$G$2001,"&lt;&gt;Exclude")+SUMIFS('Journal Entries'!$D$2:$D$1001,'Journal Entries'!$C$2:$C$1001,$A32,'Journal Entries'!$B$2:$B$1001,"&gt;="&amp;DATE(1900,1,1),'Journal Entries'!$B$2:$B$1001,"&lt;="&amp;DATE(YEAR('Balance Sheet'!$B$3),1,1)-1)-SUMIFS('Journal Entries'!$E$2:$E$1001,'Journal Entries'!$C$2:$C$1001,$A32,'Journal Entries'!$B$2:$B$1001,"&gt;="&amp;DATE(1900,1,1),'Journal Entries'!$B$2:$B$1001,"&lt;="&amp;DATE(YEAR('Balance Sheet'!$B$3),1,1)-1),2))</f>
        <v>0</v>
      </c>
      <c r="J32" s="66" t="n">
        <f aca="false">IF($A32="","",ROUND(SUMIFS(Transactions!$C$2:$C$2001,Transactions!$F$2:$F$2001,$A32,Transactions!$A$2:$A$2001,"&gt;="&amp;DATE(Dashboard!$M$1,1,1),Transactions!$A$2:$A$2001,"&lt;="&amp;DATE(Dashboard!$M$1,12,31),Transactions!$G$2:$G$2001,"&lt;&gt;Exclude")-SUMIFS(Transactions!$C$2:$C$2001,Transactions!$H$2:$H$2001,$A32,Transactions!$A$2:$A$2001,"&gt;="&amp;DATE(Dashboard!$M$1,1,1),Transactions!$A$2:$A$2001,"&lt;="&amp;DATE(Dashboard!$M$1,12,31),Transactions!$G$2:$G$2001,"&lt;&gt;Exclude")+SUMIFS('Journal Entries'!$D$2:$D$1001,'Journal Entries'!$C$2:$C$1001,$A32,'Journal Entries'!$B$2:$B$1001,"&gt;="&amp;DATE(Dashboard!$M$1,1,1),'Journal Entries'!$B$2:$B$1001,"&lt;="&amp;DATE(Dashboard!$M$1,12,31))-SUMIFS('Journal Entries'!$E$2:$E$1001,'Journal Entries'!$C$2:$C$1001,$A32,'Journal Entries'!$B$2:$B$1001,"&gt;="&amp;DATE(Dashboard!$M$1,1,1),'Journal Entries'!$B$2:$B$1001,"&lt;="&amp;DATE(Dashboard!$M$1,12,31)),2))</f>
        <v>0</v>
      </c>
      <c r="K32" s="0" t="str">
        <f aca="false">IF(AND($C32="Expense",N($J32)&gt;0.004),$J32+ROW()/1000000000,"")</f>
        <v/>
      </c>
      <c r="L32" s="0" t="str">
        <f aca="false">IF(AND($C32="Income",-N($J32)&gt;0.004),-$J32+ROW()/1000000000,"")</f>
        <v/>
      </c>
    </row>
    <row r="33" customFormat="false" ht="15" hidden="false" customHeight="false" outlineLevel="0" collapsed="false">
      <c r="A33" s="67" t="s">
        <v>238</v>
      </c>
      <c r="B33" s="67" t="s">
        <v>123</v>
      </c>
      <c r="C33" s="68" t="str">
        <f aca="false">IF($B33="","",IFERROR(INDEX($O$2:$O$15,MATCH($B33,$N$2:$N$15,0)),"?"))</f>
        <v>Expense</v>
      </c>
      <c r="D33" s="67" t="s">
        <v>239</v>
      </c>
      <c r="E33" s="67" t="s">
        <v>240</v>
      </c>
      <c r="G33" s="66" t="n">
        <f aca="false">IF($A33="","",ROUND(SUMIFS(Transactions!$C$2:$C$2001,Transactions!$F$2:$F$2001,$A33,Transactions!$A$2:$A$2001,"&gt;="&amp;DATE(1900,1,1),Transactions!$A$2:$A$2001,"&lt;="&amp;'Balance Sheet'!$B$3,Transactions!$G$2:$G$2001,"&lt;&gt;Exclude")-SUMIFS(Transactions!$C$2:$C$2001,Transactions!$H$2:$H$2001,$A33,Transactions!$A$2:$A$2001,"&gt;="&amp;DATE(1900,1,1),Transactions!$A$2:$A$2001,"&lt;="&amp;'Balance Sheet'!$B$3,Transactions!$G$2:$G$2001,"&lt;&gt;Exclude")+SUMIFS('Journal Entries'!$D$2:$D$1001,'Journal Entries'!$C$2:$C$1001,$A33,'Journal Entries'!$B$2:$B$1001,"&gt;="&amp;DATE(1900,1,1),'Journal Entries'!$B$2:$B$1001,"&lt;="&amp;'Balance Sheet'!$B$3)-SUMIFS('Journal Entries'!$E$2:$E$1001,'Journal Entries'!$C$2:$C$1001,$A33,'Journal Entries'!$B$2:$B$1001,"&gt;="&amp;DATE(1900,1,1),'Journal Entries'!$B$2:$B$1001,"&lt;="&amp;'Balance Sheet'!$B$3),2))</f>
        <v>0</v>
      </c>
      <c r="H33" s="66" t="n">
        <f aca="false">IF($A33="","",ROUND(SUMIFS(Transactions!$C$2:$C$2001,Transactions!$F$2:$F$2001,$A33,Transactions!$A$2:$A$2001,"&gt;="&amp;'Profit &amp; Loss'!$B$3,Transactions!$A$2:$A$2001,"&lt;="&amp;'Profit &amp; Loss'!$B$4,Transactions!$G$2:$G$2001,"&lt;&gt;Exclude")-SUMIFS(Transactions!$C$2:$C$2001,Transactions!$H$2:$H$2001,$A33,Transactions!$A$2:$A$2001,"&gt;="&amp;'Profit &amp; Loss'!$B$3,Transactions!$A$2:$A$2001,"&lt;="&amp;'Profit &amp; Loss'!$B$4,Transactions!$G$2:$G$2001,"&lt;&gt;Exclude")+SUMIFS('Journal Entries'!$D$2:$D$1001,'Journal Entries'!$C$2:$C$1001,$A33,'Journal Entries'!$B$2:$B$1001,"&gt;="&amp;'Profit &amp; Loss'!$B$3,'Journal Entries'!$B$2:$B$1001,"&lt;="&amp;'Profit &amp; Loss'!$B$4)-SUMIFS('Journal Entries'!$E$2:$E$1001,'Journal Entries'!$C$2:$C$1001,$A33,'Journal Entries'!$B$2:$B$1001,"&gt;="&amp;'Profit &amp; Loss'!$B$3,'Journal Entries'!$B$2:$B$1001,"&lt;="&amp;'Profit &amp; Loss'!$B$4),2))</f>
        <v>0</v>
      </c>
      <c r="I33" s="66" t="n">
        <f aca="false">IF($A33="","",ROUND(SUMIFS(Transactions!$C$2:$C$2001,Transactions!$F$2:$F$2001,$A33,Transactions!$A$2:$A$2001,"&gt;="&amp;DATE(1900,1,1),Transactions!$A$2:$A$2001,"&lt;="&amp;DATE(YEAR('Balance Sheet'!$B$3),1,1)-1,Transactions!$G$2:$G$2001,"&lt;&gt;Exclude")-SUMIFS(Transactions!$C$2:$C$2001,Transactions!$H$2:$H$2001,$A33,Transactions!$A$2:$A$2001,"&gt;="&amp;DATE(1900,1,1),Transactions!$A$2:$A$2001,"&lt;="&amp;DATE(YEAR('Balance Sheet'!$B$3),1,1)-1,Transactions!$G$2:$G$2001,"&lt;&gt;Exclude")+SUMIFS('Journal Entries'!$D$2:$D$1001,'Journal Entries'!$C$2:$C$1001,$A33,'Journal Entries'!$B$2:$B$1001,"&gt;="&amp;DATE(1900,1,1),'Journal Entries'!$B$2:$B$1001,"&lt;="&amp;DATE(YEAR('Balance Sheet'!$B$3),1,1)-1)-SUMIFS('Journal Entries'!$E$2:$E$1001,'Journal Entries'!$C$2:$C$1001,$A33,'Journal Entries'!$B$2:$B$1001,"&gt;="&amp;DATE(1900,1,1),'Journal Entries'!$B$2:$B$1001,"&lt;="&amp;DATE(YEAR('Balance Sheet'!$B$3),1,1)-1),2))</f>
        <v>0</v>
      </c>
      <c r="J33" s="66" t="n">
        <f aca="false">IF($A33="","",ROUND(SUMIFS(Transactions!$C$2:$C$2001,Transactions!$F$2:$F$2001,$A33,Transactions!$A$2:$A$2001,"&gt;="&amp;DATE(Dashboard!$M$1,1,1),Transactions!$A$2:$A$2001,"&lt;="&amp;DATE(Dashboard!$M$1,12,31),Transactions!$G$2:$G$2001,"&lt;&gt;Exclude")-SUMIFS(Transactions!$C$2:$C$2001,Transactions!$H$2:$H$2001,$A33,Transactions!$A$2:$A$2001,"&gt;="&amp;DATE(Dashboard!$M$1,1,1),Transactions!$A$2:$A$2001,"&lt;="&amp;DATE(Dashboard!$M$1,12,31),Transactions!$G$2:$G$2001,"&lt;&gt;Exclude")+SUMIFS('Journal Entries'!$D$2:$D$1001,'Journal Entries'!$C$2:$C$1001,$A33,'Journal Entries'!$B$2:$B$1001,"&gt;="&amp;DATE(Dashboard!$M$1,1,1),'Journal Entries'!$B$2:$B$1001,"&lt;="&amp;DATE(Dashboard!$M$1,12,31))-SUMIFS('Journal Entries'!$E$2:$E$1001,'Journal Entries'!$C$2:$C$1001,$A33,'Journal Entries'!$B$2:$B$1001,"&gt;="&amp;DATE(Dashboard!$M$1,1,1),'Journal Entries'!$B$2:$B$1001,"&lt;="&amp;DATE(Dashboard!$M$1,12,31)),2))</f>
        <v>0</v>
      </c>
      <c r="K33" s="0" t="str">
        <f aca="false">IF(AND($C33="Expense",N($J33)&gt;0.004),$J33+ROW()/1000000000,"")</f>
        <v/>
      </c>
      <c r="L33" s="0" t="str">
        <f aca="false">IF(AND($C33="Income",-N($J33)&gt;0.004),-$J33+ROW()/1000000000,"")</f>
        <v/>
      </c>
    </row>
    <row r="34" customFormat="false" ht="15" hidden="false" customHeight="false" outlineLevel="0" collapsed="false">
      <c r="A34" s="67" t="s">
        <v>74</v>
      </c>
      <c r="B34" s="67" t="s">
        <v>123</v>
      </c>
      <c r="C34" s="68" t="str">
        <f aca="false">IF($B34="","",IFERROR(INDEX($O$2:$O$15,MATCH($B34,$N$2:$N$15,0)),"?"))</f>
        <v>Expense</v>
      </c>
      <c r="D34" s="67" t="s">
        <v>241</v>
      </c>
      <c r="E34" s="67" t="s">
        <v>242</v>
      </c>
      <c r="G34" s="66" t="n">
        <f aca="false">IF($A34="","",ROUND(SUMIFS(Transactions!$C$2:$C$2001,Transactions!$F$2:$F$2001,$A34,Transactions!$A$2:$A$2001,"&gt;="&amp;DATE(1900,1,1),Transactions!$A$2:$A$2001,"&lt;="&amp;'Balance Sheet'!$B$3,Transactions!$G$2:$G$2001,"&lt;&gt;Exclude")-SUMIFS(Transactions!$C$2:$C$2001,Transactions!$H$2:$H$2001,$A34,Transactions!$A$2:$A$2001,"&gt;="&amp;DATE(1900,1,1),Transactions!$A$2:$A$2001,"&lt;="&amp;'Balance Sheet'!$B$3,Transactions!$G$2:$G$2001,"&lt;&gt;Exclude")+SUMIFS('Journal Entries'!$D$2:$D$1001,'Journal Entries'!$C$2:$C$1001,$A34,'Journal Entries'!$B$2:$B$1001,"&gt;="&amp;DATE(1900,1,1),'Journal Entries'!$B$2:$B$1001,"&lt;="&amp;'Balance Sheet'!$B$3)-SUMIFS('Journal Entries'!$E$2:$E$1001,'Journal Entries'!$C$2:$C$1001,$A34,'Journal Entries'!$B$2:$B$1001,"&gt;="&amp;DATE(1900,1,1),'Journal Entries'!$B$2:$B$1001,"&lt;="&amp;'Balance Sheet'!$B$3),2))</f>
        <v>86.4</v>
      </c>
      <c r="H34" s="66" t="n">
        <f aca="false">IF($A34="","",ROUND(SUMIFS(Transactions!$C$2:$C$2001,Transactions!$F$2:$F$2001,$A34,Transactions!$A$2:$A$2001,"&gt;="&amp;'Profit &amp; Loss'!$B$3,Transactions!$A$2:$A$2001,"&lt;="&amp;'Profit &amp; Loss'!$B$4,Transactions!$G$2:$G$2001,"&lt;&gt;Exclude")-SUMIFS(Transactions!$C$2:$C$2001,Transactions!$H$2:$H$2001,$A34,Transactions!$A$2:$A$2001,"&gt;="&amp;'Profit &amp; Loss'!$B$3,Transactions!$A$2:$A$2001,"&lt;="&amp;'Profit &amp; Loss'!$B$4,Transactions!$G$2:$G$2001,"&lt;&gt;Exclude")+SUMIFS('Journal Entries'!$D$2:$D$1001,'Journal Entries'!$C$2:$C$1001,$A34,'Journal Entries'!$B$2:$B$1001,"&gt;="&amp;'Profit &amp; Loss'!$B$3,'Journal Entries'!$B$2:$B$1001,"&lt;="&amp;'Profit &amp; Loss'!$B$4)-SUMIFS('Journal Entries'!$E$2:$E$1001,'Journal Entries'!$C$2:$C$1001,$A34,'Journal Entries'!$B$2:$B$1001,"&gt;="&amp;'Profit &amp; Loss'!$B$3,'Journal Entries'!$B$2:$B$1001,"&lt;="&amp;'Profit &amp; Loss'!$B$4),2))</f>
        <v>86.4</v>
      </c>
      <c r="I34" s="66" t="n">
        <f aca="false">IF($A34="","",ROUND(SUMIFS(Transactions!$C$2:$C$2001,Transactions!$F$2:$F$2001,$A34,Transactions!$A$2:$A$2001,"&gt;="&amp;DATE(1900,1,1),Transactions!$A$2:$A$2001,"&lt;="&amp;DATE(YEAR('Balance Sheet'!$B$3),1,1)-1,Transactions!$G$2:$G$2001,"&lt;&gt;Exclude")-SUMIFS(Transactions!$C$2:$C$2001,Transactions!$H$2:$H$2001,$A34,Transactions!$A$2:$A$2001,"&gt;="&amp;DATE(1900,1,1),Transactions!$A$2:$A$2001,"&lt;="&amp;DATE(YEAR('Balance Sheet'!$B$3),1,1)-1,Transactions!$G$2:$G$2001,"&lt;&gt;Exclude")+SUMIFS('Journal Entries'!$D$2:$D$1001,'Journal Entries'!$C$2:$C$1001,$A34,'Journal Entries'!$B$2:$B$1001,"&gt;="&amp;DATE(1900,1,1),'Journal Entries'!$B$2:$B$1001,"&lt;="&amp;DATE(YEAR('Balance Sheet'!$B$3),1,1)-1)-SUMIFS('Journal Entries'!$E$2:$E$1001,'Journal Entries'!$C$2:$C$1001,$A34,'Journal Entries'!$B$2:$B$1001,"&gt;="&amp;DATE(1900,1,1),'Journal Entries'!$B$2:$B$1001,"&lt;="&amp;DATE(YEAR('Balance Sheet'!$B$3),1,1)-1),2))</f>
        <v>0</v>
      </c>
      <c r="J34" s="66" t="n">
        <f aca="false">IF($A34="","",ROUND(SUMIFS(Transactions!$C$2:$C$2001,Transactions!$F$2:$F$2001,$A34,Transactions!$A$2:$A$2001,"&gt;="&amp;DATE(Dashboard!$M$1,1,1),Transactions!$A$2:$A$2001,"&lt;="&amp;DATE(Dashboard!$M$1,12,31),Transactions!$G$2:$G$2001,"&lt;&gt;Exclude")-SUMIFS(Transactions!$C$2:$C$2001,Transactions!$H$2:$H$2001,$A34,Transactions!$A$2:$A$2001,"&gt;="&amp;DATE(Dashboard!$M$1,1,1),Transactions!$A$2:$A$2001,"&lt;="&amp;DATE(Dashboard!$M$1,12,31),Transactions!$G$2:$G$2001,"&lt;&gt;Exclude")+SUMIFS('Journal Entries'!$D$2:$D$1001,'Journal Entries'!$C$2:$C$1001,$A34,'Journal Entries'!$B$2:$B$1001,"&gt;="&amp;DATE(Dashboard!$M$1,1,1),'Journal Entries'!$B$2:$B$1001,"&lt;="&amp;DATE(Dashboard!$M$1,12,31))-SUMIFS('Journal Entries'!$E$2:$E$1001,'Journal Entries'!$C$2:$C$1001,$A34,'Journal Entries'!$B$2:$B$1001,"&gt;="&amp;DATE(Dashboard!$M$1,1,1),'Journal Entries'!$B$2:$B$1001,"&lt;="&amp;DATE(Dashboard!$M$1,12,31)),2))</f>
        <v>86.4</v>
      </c>
      <c r="K34" s="66" t="n">
        <f aca="false">IF(AND($C34="Expense",N($J34)&gt;0.004),$J34+ROW()/1000000000,"")</f>
        <v>86.400000034</v>
      </c>
      <c r="L34" s="0" t="str">
        <f aca="false">IF(AND($C34="Income",-N($J34)&gt;0.004),-$J34+ROW()/1000000000,"")</f>
        <v/>
      </c>
    </row>
    <row r="35" customFormat="false" ht="15" hidden="false" customHeight="false" outlineLevel="0" collapsed="false">
      <c r="A35" s="67" t="s">
        <v>243</v>
      </c>
      <c r="B35" s="67" t="s">
        <v>123</v>
      </c>
      <c r="C35" s="68" t="str">
        <f aca="false">IF($B35="","",IFERROR(INDEX($O$2:$O$15,MATCH($B35,$N$2:$N$15,0)),"?"))</f>
        <v>Expense</v>
      </c>
      <c r="D35" s="67" t="s">
        <v>244</v>
      </c>
      <c r="E35" s="67" t="s">
        <v>245</v>
      </c>
      <c r="G35" s="66" t="n">
        <f aca="false">IF($A35="","",ROUND(SUMIFS(Transactions!$C$2:$C$2001,Transactions!$F$2:$F$2001,$A35,Transactions!$A$2:$A$2001,"&gt;="&amp;DATE(1900,1,1),Transactions!$A$2:$A$2001,"&lt;="&amp;'Balance Sheet'!$B$3,Transactions!$G$2:$G$2001,"&lt;&gt;Exclude")-SUMIFS(Transactions!$C$2:$C$2001,Transactions!$H$2:$H$2001,$A35,Transactions!$A$2:$A$2001,"&gt;="&amp;DATE(1900,1,1),Transactions!$A$2:$A$2001,"&lt;="&amp;'Balance Sheet'!$B$3,Transactions!$G$2:$G$2001,"&lt;&gt;Exclude")+SUMIFS('Journal Entries'!$D$2:$D$1001,'Journal Entries'!$C$2:$C$1001,$A35,'Journal Entries'!$B$2:$B$1001,"&gt;="&amp;DATE(1900,1,1),'Journal Entries'!$B$2:$B$1001,"&lt;="&amp;'Balance Sheet'!$B$3)-SUMIFS('Journal Entries'!$E$2:$E$1001,'Journal Entries'!$C$2:$C$1001,$A35,'Journal Entries'!$B$2:$B$1001,"&gt;="&amp;DATE(1900,1,1),'Journal Entries'!$B$2:$B$1001,"&lt;="&amp;'Balance Sheet'!$B$3),2))</f>
        <v>0</v>
      </c>
      <c r="H35" s="66" t="n">
        <f aca="false">IF($A35="","",ROUND(SUMIFS(Transactions!$C$2:$C$2001,Transactions!$F$2:$F$2001,$A35,Transactions!$A$2:$A$2001,"&gt;="&amp;'Profit &amp; Loss'!$B$3,Transactions!$A$2:$A$2001,"&lt;="&amp;'Profit &amp; Loss'!$B$4,Transactions!$G$2:$G$2001,"&lt;&gt;Exclude")-SUMIFS(Transactions!$C$2:$C$2001,Transactions!$H$2:$H$2001,$A35,Transactions!$A$2:$A$2001,"&gt;="&amp;'Profit &amp; Loss'!$B$3,Transactions!$A$2:$A$2001,"&lt;="&amp;'Profit &amp; Loss'!$B$4,Transactions!$G$2:$G$2001,"&lt;&gt;Exclude")+SUMIFS('Journal Entries'!$D$2:$D$1001,'Journal Entries'!$C$2:$C$1001,$A35,'Journal Entries'!$B$2:$B$1001,"&gt;="&amp;'Profit &amp; Loss'!$B$3,'Journal Entries'!$B$2:$B$1001,"&lt;="&amp;'Profit &amp; Loss'!$B$4)-SUMIFS('Journal Entries'!$E$2:$E$1001,'Journal Entries'!$C$2:$C$1001,$A35,'Journal Entries'!$B$2:$B$1001,"&gt;="&amp;'Profit &amp; Loss'!$B$3,'Journal Entries'!$B$2:$B$1001,"&lt;="&amp;'Profit &amp; Loss'!$B$4),2))</f>
        <v>0</v>
      </c>
      <c r="I35" s="66" t="n">
        <f aca="false">IF($A35="","",ROUND(SUMIFS(Transactions!$C$2:$C$2001,Transactions!$F$2:$F$2001,$A35,Transactions!$A$2:$A$2001,"&gt;="&amp;DATE(1900,1,1),Transactions!$A$2:$A$2001,"&lt;="&amp;DATE(YEAR('Balance Sheet'!$B$3),1,1)-1,Transactions!$G$2:$G$2001,"&lt;&gt;Exclude")-SUMIFS(Transactions!$C$2:$C$2001,Transactions!$H$2:$H$2001,$A35,Transactions!$A$2:$A$2001,"&gt;="&amp;DATE(1900,1,1),Transactions!$A$2:$A$2001,"&lt;="&amp;DATE(YEAR('Balance Sheet'!$B$3),1,1)-1,Transactions!$G$2:$G$2001,"&lt;&gt;Exclude")+SUMIFS('Journal Entries'!$D$2:$D$1001,'Journal Entries'!$C$2:$C$1001,$A35,'Journal Entries'!$B$2:$B$1001,"&gt;="&amp;DATE(1900,1,1),'Journal Entries'!$B$2:$B$1001,"&lt;="&amp;DATE(YEAR('Balance Sheet'!$B$3),1,1)-1)-SUMIFS('Journal Entries'!$E$2:$E$1001,'Journal Entries'!$C$2:$C$1001,$A35,'Journal Entries'!$B$2:$B$1001,"&gt;="&amp;DATE(1900,1,1),'Journal Entries'!$B$2:$B$1001,"&lt;="&amp;DATE(YEAR('Balance Sheet'!$B$3),1,1)-1),2))</f>
        <v>0</v>
      </c>
      <c r="J35" s="66" t="n">
        <f aca="false">IF($A35="","",ROUND(SUMIFS(Transactions!$C$2:$C$2001,Transactions!$F$2:$F$2001,$A35,Transactions!$A$2:$A$2001,"&gt;="&amp;DATE(Dashboard!$M$1,1,1),Transactions!$A$2:$A$2001,"&lt;="&amp;DATE(Dashboard!$M$1,12,31),Transactions!$G$2:$G$2001,"&lt;&gt;Exclude")-SUMIFS(Transactions!$C$2:$C$2001,Transactions!$H$2:$H$2001,$A35,Transactions!$A$2:$A$2001,"&gt;="&amp;DATE(Dashboard!$M$1,1,1),Transactions!$A$2:$A$2001,"&lt;="&amp;DATE(Dashboard!$M$1,12,31),Transactions!$G$2:$G$2001,"&lt;&gt;Exclude")+SUMIFS('Journal Entries'!$D$2:$D$1001,'Journal Entries'!$C$2:$C$1001,$A35,'Journal Entries'!$B$2:$B$1001,"&gt;="&amp;DATE(Dashboard!$M$1,1,1),'Journal Entries'!$B$2:$B$1001,"&lt;="&amp;DATE(Dashboard!$M$1,12,31))-SUMIFS('Journal Entries'!$E$2:$E$1001,'Journal Entries'!$C$2:$C$1001,$A35,'Journal Entries'!$B$2:$B$1001,"&gt;="&amp;DATE(Dashboard!$M$1,1,1),'Journal Entries'!$B$2:$B$1001,"&lt;="&amp;DATE(Dashboard!$M$1,12,31)),2))</f>
        <v>0</v>
      </c>
      <c r="K35" s="0" t="str">
        <f aca="false">IF(AND($C35="Expense",N($J35)&gt;0.004),$J35+ROW()/1000000000,"")</f>
        <v/>
      </c>
      <c r="L35" s="0" t="str">
        <f aca="false">IF(AND($C35="Income",-N($J35)&gt;0.004),-$J35+ROW()/1000000000,"")</f>
        <v/>
      </c>
    </row>
    <row r="36" customFormat="false" ht="15" hidden="false" customHeight="false" outlineLevel="0" collapsed="false">
      <c r="A36" s="67" t="s">
        <v>246</v>
      </c>
      <c r="B36" s="67" t="s">
        <v>123</v>
      </c>
      <c r="C36" s="68" t="str">
        <f aca="false">IF($B36="","",IFERROR(INDEX($O$2:$O$15,MATCH($B36,$N$2:$N$15,0)),"?"))</f>
        <v>Expense</v>
      </c>
      <c r="D36" s="67" t="s">
        <v>247</v>
      </c>
      <c r="E36" s="67" t="s">
        <v>248</v>
      </c>
      <c r="G36" s="66" t="n">
        <f aca="false">IF($A36="","",ROUND(SUMIFS(Transactions!$C$2:$C$2001,Transactions!$F$2:$F$2001,$A36,Transactions!$A$2:$A$2001,"&gt;="&amp;DATE(1900,1,1),Transactions!$A$2:$A$2001,"&lt;="&amp;'Balance Sheet'!$B$3,Transactions!$G$2:$G$2001,"&lt;&gt;Exclude")-SUMIFS(Transactions!$C$2:$C$2001,Transactions!$H$2:$H$2001,$A36,Transactions!$A$2:$A$2001,"&gt;="&amp;DATE(1900,1,1),Transactions!$A$2:$A$2001,"&lt;="&amp;'Balance Sheet'!$B$3,Transactions!$G$2:$G$2001,"&lt;&gt;Exclude")+SUMIFS('Journal Entries'!$D$2:$D$1001,'Journal Entries'!$C$2:$C$1001,$A36,'Journal Entries'!$B$2:$B$1001,"&gt;="&amp;DATE(1900,1,1),'Journal Entries'!$B$2:$B$1001,"&lt;="&amp;'Balance Sheet'!$B$3)-SUMIFS('Journal Entries'!$E$2:$E$1001,'Journal Entries'!$C$2:$C$1001,$A36,'Journal Entries'!$B$2:$B$1001,"&gt;="&amp;DATE(1900,1,1),'Journal Entries'!$B$2:$B$1001,"&lt;="&amp;'Balance Sheet'!$B$3),2))</f>
        <v>0</v>
      </c>
      <c r="H36" s="66" t="n">
        <f aca="false">IF($A36="","",ROUND(SUMIFS(Transactions!$C$2:$C$2001,Transactions!$F$2:$F$2001,$A36,Transactions!$A$2:$A$2001,"&gt;="&amp;'Profit &amp; Loss'!$B$3,Transactions!$A$2:$A$2001,"&lt;="&amp;'Profit &amp; Loss'!$B$4,Transactions!$G$2:$G$2001,"&lt;&gt;Exclude")-SUMIFS(Transactions!$C$2:$C$2001,Transactions!$H$2:$H$2001,$A36,Transactions!$A$2:$A$2001,"&gt;="&amp;'Profit &amp; Loss'!$B$3,Transactions!$A$2:$A$2001,"&lt;="&amp;'Profit &amp; Loss'!$B$4,Transactions!$G$2:$G$2001,"&lt;&gt;Exclude")+SUMIFS('Journal Entries'!$D$2:$D$1001,'Journal Entries'!$C$2:$C$1001,$A36,'Journal Entries'!$B$2:$B$1001,"&gt;="&amp;'Profit &amp; Loss'!$B$3,'Journal Entries'!$B$2:$B$1001,"&lt;="&amp;'Profit &amp; Loss'!$B$4)-SUMIFS('Journal Entries'!$E$2:$E$1001,'Journal Entries'!$C$2:$C$1001,$A36,'Journal Entries'!$B$2:$B$1001,"&gt;="&amp;'Profit &amp; Loss'!$B$3,'Journal Entries'!$B$2:$B$1001,"&lt;="&amp;'Profit &amp; Loss'!$B$4),2))</f>
        <v>0</v>
      </c>
      <c r="I36" s="66" t="n">
        <f aca="false">IF($A36="","",ROUND(SUMIFS(Transactions!$C$2:$C$2001,Transactions!$F$2:$F$2001,$A36,Transactions!$A$2:$A$2001,"&gt;="&amp;DATE(1900,1,1),Transactions!$A$2:$A$2001,"&lt;="&amp;DATE(YEAR('Balance Sheet'!$B$3),1,1)-1,Transactions!$G$2:$G$2001,"&lt;&gt;Exclude")-SUMIFS(Transactions!$C$2:$C$2001,Transactions!$H$2:$H$2001,$A36,Transactions!$A$2:$A$2001,"&gt;="&amp;DATE(1900,1,1),Transactions!$A$2:$A$2001,"&lt;="&amp;DATE(YEAR('Balance Sheet'!$B$3),1,1)-1,Transactions!$G$2:$G$2001,"&lt;&gt;Exclude")+SUMIFS('Journal Entries'!$D$2:$D$1001,'Journal Entries'!$C$2:$C$1001,$A36,'Journal Entries'!$B$2:$B$1001,"&gt;="&amp;DATE(1900,1,1),'Journal Entries'!$B$2:$B$1001,"&lt;="&amp;DATE(YEAR('Balance Sheet'!$B$3),1,1)-1)-SUMIFS('Journal Entries'!$E$2:$E$1001,'Journal Entries'!$C$2:$C$1001,$A36,'Journal Entries'!$B$2:$B$1001,"&gt;="&amp;DATE(1900,1,1),'Journal Entries'!$B$2:$B$1001,"&lt;="&amp;DATE(YEAR('Balance Sheet'!$B$3),1,1)-1),2))</f>
        <v>0</v>
      </c>
      <c r="J36" s="66" t="n">
        <f aca="false">IF($A36="","",ROUND(SUMIFS(Transactions!$C$2:$C$2001,Transactions!$F$2:$F$2001,$A36,Transactions!$A$2:$A$2001,"&gt;="&amp;DATE(Dashboard!$M$1,1,1),Transactions!$A$2:$A$2001,"&lt;="&amp;DATE(Dashboard!$M$1,12,31),Transactions!$G$2:$G$2001,"&lt;&gt;Exclude")-SUMIFS(Transactions!$C$2:$C$2001,Transactions!$H$2:$H$2001,$A36,Transactions!$A$2:$A$2001,"&gt;="&amp;DATE(Dashboard!$M$1,1,1),Transactions!$A$2:$A$2001,"&lt;="&amp;DATE(Dashboard!$M$1,12,31),Transactions!$G$2:$G$2001,"&lt;&gt;Exclude")+SUMIFS('Journal Entries'!$D$2:$D$1001,'Journal Entries'!$C$2:$C$1001,$A36,'Journal Entries'!$B$2:$B$1001,"&gt;="&amp;DATE(Dashboard!$M$1,1,1),'Journal Entries'!$B$2:$B$1001,"&lt;="&amp;DATE(Dashboard!$M$1,12,31))-SUMIFS('Journal Entries'!$E$2:$E$1001,'Journal Entries'!$C$2:$C$1001,$A36,'Journal Entries'!$B$2:$B$1001,"&gt;="&amp;DATE(Dashboard!$M$1,1,1),'Journal Entries'!$B$2:$B$1001,"&lt;="&amp;DATE(Dashboard!$M$1,12,31)),2))</f>
        <v>0</v>
      </c>
      <c r="K36" s="0" t="str">
        <f aca="false">IF(AND($C36="Expense",N($J36)&gt;0.004),$J36+ROW()/1000000000,"")</f>
        <v/>
      </c>
      <c r="L36" s="0" t="str">
        <f aca="false">IF(AND($C36="Income",-N($J36)&gt;0.004),-$J36+ROW()/1000000000,"")</f>
        <v/>
      </c>
    </row>
    <row r="37" customFormat="false" ht="15" hidden="false" customHeight="false" outlineLevel="0" collapsed="false">
      <c r="A37" s="67" t="s">
        <v>249</v>
      </c>
      <c r="B37" s="67" t="s">
        <v>123</v>
      </c>
      <c r="C37" s="68" t="str">
        <f aca="false">IF($B37="","",IFERROR(INDEX($O$2:$O$15,MATCH($B37,$N$2:$N$15,0)),"?"))</f>
        <v>Expense</v>
      </c>
      <c r="D37" s="67" t="s">
        <v>250</v>
      </c>
      <c r="E37" s="67" t="s">
        <v>251</v>
      </c>
      <c r="G37" s="66" t="n">
        <f aca="false">IF($A37="","",ROUND(SUMIFS(Transactions!$C$2:$C$2001,Transactions!$F$2:$F$2001,$A37,Transactions!$A$2:$A$2001,"&gt;="&amp;DATE(1900,1,1),Transactions!$A$2:$A$2001,"&lt;="&amp;'Balance Sheet'!$B$3,Transactions!$G$2:$G$2001,"&lt;&gt;Exclude")-SUMIFS(Transactions!$C$2:$C$2001,Transactions!$H$2:$H$2001,$A37,Transactions!$A$2:$A$2001,"&gt;="&amp;DATE(1900,1,1),Transactions!$A$2:$A$2001,"&lt;="&amp;'Balance Sheet'!$B$3,Transactions!$G$2:$G$2001,"&lt;&gt;Exclude")+SUMIFS('Journal Entries'!$D$2:$D$1001,'Journal Entries'!$C$2:$C$1001,$A37,'Journal Entries'!$B$2:$B$1001,"&gt;="&amp;DATE(1900,1,1),'Journal Entries'!$B$2:$B$1001,"&lt;="&amp;'Balance Sheet'!$B$3)-SUMIFS('Journal Entries'!$E$2:$E$1001,'Journal Entries'!$C$2:$C$1001,$A37,'Journal Entries'!$B$2:$B$1001,"&gt;="&amp;DATE(1900,1,1),'Journal Entries'!$B$2:$B$1001,"&lt;="&amp;'Balance Sheet'!$B$3),2))</f>
        <v>0</v>
      </c>
      <c r="H37" s="66" t="n">
        <f aca="false">IF($A37="","",ROUND(SUMIFS(Transactions!$C$2:$C$2001,Transactions!$F$2:$F$2001,$A37,Transactions!$A$2:$A$2001,"&gt;="&amp;'Profit &amp; Loss'!$B$3,Transactions!$A$2:$A$2001,"&lt;="&amp;'Profit &amp; Loss'!$B$4,Transactions!$G$2:$G$2001,"&lt;&gt;Exclude")-SUMIFS(Transactions!$C$2:$C$2001,Transactions!$H$2:$H$2001,$A37,Transactions!$A$2:$A$2001,"&gt;="&amp;'Profit &amp; Loss'!$B$3,Transactions!$A$2:$A$2001,"&lt;="&amp;'Profit &amp; Loss'!$B$4,Transactions!$G$2:$G$2001,"&lt;&gt;Exclude")+SUMIFS('Journal Entries'!$D$2:$D$1001,'Journal Entries'!$C$2:$C$1001,$A37,'Journal Entries'!$B$2:$B$1001,"&gt;="&amp;'Profit &amp; Loss'!$B$3,'Journal Entries'!$B$2:$B$1001,"&lt;="&amp;'Profit &amp; Loss'!$B$4)-SUMIFS('Journal Entries'!$E$2:$E$1001,'Journal Entries'!$C$2:$C$1001,$A37,'Journal Entries'!$B$2:$B$1001,"&gt;="&amp;'Profit &amp; Loss'!$B$3,'Journal Entries'!$B$2:$B$1001,"&lt;="&amp;'Profit &amp; Loss'!$B$4),2))</f>
        <v>0</v>
      </c>
      <c r="I37" s="66" t="n">
        <f aca="false">IF($A37="","",ROUND(SUMIFS(Transactions!$C$2:$C$2001,Transactions!$F$2:$F$2001,$A37,Transactions!$A$2:$A$2001,"&gt;="&amp;DATE(1900,1,1),Transactions!$A$2:$A$2001,"&lt;="&amp;DATE(YEAR('Balance Sheet'!$B$3),1,1)-1,Transactions!$G$2:$G$2001,"&lt;&gt;Exclude")-SUMIFS(Transactions!$C$2:$C$2001,Transactions!$H$2:$H$2001,$A37,Transactions!$A$2:$A$2001,"&gt;="&amp;DATE(1900,1,1),Transactions!$A$2:$A$2001,"&lt;="&amp;DATE(YEAR('Balance Sheet'!$B$3),1,1)-1,Transactions!$G$2:$G$2001,"&lt;&gt;Exclude")+SUMIFS('Journal Entries'!$D$2:$D$1001,'Journal Entries'!$C$2:$C$1001,$A37,'Journal Entries'!$B$2:$B$1001,"&gt;="&amp;DATE(1900,1,1),'Journal Entries'!$B$2:$B$1001,"&lt;="&amp;DATE(YEAR('Balance Sheet'!$B$3),1,1)-1)-SUMIFS('Journal Entries'!$E$2:$E$1001,'Journal Entries'!$C$2:$C$1001,$A37,'Journal Entries'!$B$2:$B$1001,"&gt;="&amp;DATE(1900,1,1),'Journal Entries'!$B$2:$B$1001,"&lt;="&amp;DATE(YEAR('Balance Sheet'!$B$3),1,1)-1),2))</f>
        <v>0</v>
      </c>
      <c r="J37" s="66" t="n">
        <f aca="false">IF($A37="","",ROUND(SUMIFS(Transactions!$C$2:$C$2001,Transactions!$F$2:$F$2001,$A37,Transactions!$A$2:$A$2001,"&gt;="&amp;DATE(Dashboard!$M$1,1,1),Transactions!$A$2:$A$2001,"&lt;="&amp;DATE(Dashboard!$M$1,12,31),Transactions!$G$2:$G$2001,"&lt;&gt;Exclude")-SUMIFS(Transactions!$C$2:$C$2001,Transactions!$H$2:$H$2001,$A37,Transactions!$A$2:$A$2001,"&gt;="&amp;DATE(Dashboard!$M$1,1,1),Transactions!$A$2:$A$2001,"&lt;="&amp;DATE(Dashboard!$M$1,12,31),Transactions!$G$2:$G$2001,"&lt;&gt;Exclude")+SUMIFS('Journal Entries'!$D$2:$D$1001,'Journal Entries'!$C$2:$C$1001,$A37,'Journal Entries'!$B$2:$B$1001,"&gt;="&amp;DATE(Dashboard!$M$1,1,1),'Journal Entries'!$B$2:$B$1001,"&lt;="&amp;DATE(Dashboard!$M$1,12,31))-SUMIFS('Journal Entries'!$E$2:$E$1001,'Journal Entries'!$C$2:$C$1001,$A37,'Journal Entries'!$B$2:$B$1001,"&gt;="&amp;DATE(Dashboard!$M$1,1,1),'Journal Entries'!$B$2:$B$1001,"&lt;="&amp;DATE(Dashboard!$M$1,12,31)),2))</f>
        <v>0</v>
      </c>
      <c r="K37" s="0" t="str">
        <f aca="false">IF(AND($C37="Expense",N($J37)&gt;0.004),$J37+ROW()/1000000000,"")</f>
        <v/>
      </c>
      <c r="L37" s="0" t="str">
        <f aca="false">IF(AND($C37="Income",-N($J37)&gt;0.004),-$J37+ROW()/1000000000,"")</f>
        <v/>
      </c>
    </row>
    <row r="38" customFormat="false" ht="15" hidden="false" customHeight="false" outlineLevel="0" collapsed="false">
      <c r="A38" s="67" t="s">
        <v>252</v>
      </c>
      <c r="B38" s="67" t="s">
        <v>123</v>
      </c>
      <c r="C38" s="68" t="str">
        <f aca="false">IF($B38="","",IFERROR(INDEX($O$2:$O$15,MATCH($B38,$N$2:$N$15,0)),"?"))</f>
        <v>Expense</v>
      </c>
      <c r="D38" s="67" t="s">
        <v>253</v>
      </c>
      <c r="E38" s="67" t="s">
        <v>254</v>
      </c>
      <c r="G38" s="66" t="n">
        <f aca="false">IF($A38="","",ROUND(SUMIFS(Transactions!$C$2:$C$2001,Transactions!$F$2:$F$2001,$A38,Transactions!$A$2:$A$2001,"&gt;="&amp;DATE(1900,1,1),Transactions!$A$2:$A$2001,"&lt;="&amp;'Balance Sheet'!$B$3,Transactions!$G$2:$G$2001,"&lt;&gt;Exclude")-SUMIFS(Transactions!$C$2:$C$2001,Transactions!$H$2:$H$2001,$A38,Transactions!$A$2:$A$2001,"&gt;="&amp;DATE(1900,1,1),Transactions!$A$2:$A$2001,"&lt;="&amp;'Balance Sheet'!$B$3,Transactions!$G$2:$G$2001,"&lt;&gt;Exclude")+SUMIFS('Journal Entries'!$D$2:$D$1001,'Journal Entries'!$C$2:$C$1001,$A38,'Journal Entries'!$B$2:$B$1001,"&gt;="&amp;DATE(1900,1,1),'Journal Entries'!$B$2:$B$1001,"&lt;="&amp;'Balance Sheet'!$B$3)-SUMIFS('Journal Entries'!$E$2:$E$1001,'Journal Entries'!$C$2:$C$1001,$A38,'Journal Entries'!$B$2:$B$1001,"&gt;="&amp;DATE(1900,1,1),'Journal Entries'!$B$2:$B$1001,"&lt;="&amp;'Balance Sheet'!$B$3),2))</f>
        <v>0</v>
      </c>
      <c r="H38" s="66" t="n">
        <f aca="false">IF($A38="","",ROUND(SUMIFS(Transactions!$C$2:$C$2001,Transactions!$F$2:$F$2001,$A38,Transactions!$A$2:$A$2001,"&gt;="&amp;'Profit &amp; Loss'!$B$3,Transactions!$A$2:$A$2001,"&lt;="&amp;'Profit &amp; Loss'!$B$4,Transactions!$G$2:$G$2001,"&lt;&gt;Exclude")-SUMIFS(Transactions!$C$2:$C$2001,Transactions!$H$2:$H$2001,$A38,Transactions!$A$2:$A$2001,"&gt;="&amp;'Profit &amp; Loss'!$B$3,Transactions!$A$2:$A$2001,"&lt;="&amp;'Profit &amp; Loss'!$B$4,Transactions!$G$2:$G$2001,"&lt;&gt;Exclude")+SUMIFS('Journal Entries'!$D$2:$D$1001,'Journal Entries'!$C$2:$C$1001,$A38,'Journal Entries'!$B$2:$B$1001,"&gt;="&amp;'Profit &amp; Loss'!$B$3,'Journal Entries'!$B$2:$B$1001,"&lt;="&amp;'Profit &amp; Loss'!$B$4)-SUMIFS('Journal Entries'!$E$2:$E$1001,'Journal Entries'!$C$2:$C$1001,$A38,'Journal Entries'!$B$2:$B$1001,"&gt;="&amp;'Profit &amp; Loss'!$B$3,'Journal Entries'!$B$2:$B$1001,"&lt;="&amp;'Profit &amp; Loss'!$B$4),2))</f>
        <v>0</v>
      </c>
      <c r="I38" s="66" t="n">
        <f aca="false">IF($A38="","",ROUND(SUMIFS(Transactions!$C$2:$C$2001,Transactions!$F$2:$F$2001,$A38,Transactions!$A$2:$A$2001,"&gt;="&amp;DATE(1900,1,1),Transactions!$A$2:$A$2001,"&lt;="&amp;DATE(YEAR('Balance Sheet'!$B$3),1,1)-1,Transactions!$G$2:$G$2001,"&lt;&gt;Exclude")-SUMIFS(Transactions!$C$2:$C$2001,Transactions!$H$2:$H$2001,$A38,Transactions!$A$2:$A$2001,"&gt;="&amp;DATE(1900,1,1),Transactions!$A$2:$A$2001,"&lt;="&amp;DATE(YEAR('Balance Sheet'!$B$3),1,1)-1,Transactions!$G$2:$G$2001,"&lt;&gt;Exclude")+SUMIFS('Journal Entries'!$D$2:$D$1001,'Journal Entries'!$C$2:$C$1001,$A38,'Journal Entries'!$B$2:$B$1001,"&gt;="&amp;DATE(1900,1,1),'Journal Entries'!$B$2:$B$1001,"&lt;="&amp;DATE(YEAR('Balance Sheet'!$B$3),1,1)-1)-SUMIFS('Journal Entries'!$E$2:$E$1001,'Journal Entries'!$C$2:$C$1001,$A38,'Journal Entries'!$B$2:$B$1001,"&gt;="&amp;DATE(1900,1,1),'Journal Entries'!$B$2:$B$1001,"&lt;="&amp;DATE(YEAR('Balance Sheet'!$B$3),1,1)-1),2))</f>
        <v>0</v>
      </c>
      <c r="J38" s="66" t="n">
        <f aca="false">IF($A38="","",ROUND(SUMIFS(Transactions!$C$2:$C$2001,Transactions!$F$2:$F$2001,$A38,Transactions!$A$2:$A$2001,"&gt;="&amp;DATE(Dashboard!$M$1,1,1),Transactions!$A$2:$A$2001,"&lt;="&amp;DATE(Dashboard!$M$1,12,31),Transactions!$G$2:$G$2001,"&lt;&gt;Exclude")-SUMIFS(Transactions!$C$2:$C$2001,Transactions!$H$2:$H$2001,$A38,Transactions!$A$2:$A$2001,"&gt;="&amp;DATE(Dashboard!$M$1,1,1),Transactions!$A$2:$A$2001,"&lt;="&amp;DATE(Dashboard!$M$1,12,31),Transactions!$G$2:$G$2001,"&lt;&gt;Exclude")+SUMIFS('Journal Entries'!$D$2:$D$1001,'Journal Entries'!$C$2:$C$1001,$A38,'Journal Entries'!$B$2:$B$1001,"&gt;="&amp;DATE(Dashboard!$M$1,1,1),'Journal Entries'!$B$2:$B$1001,"&lt;="&amp;DATE(Dashboard!$M$1,12,31))-SUMIFS('Journal Entries'!$E$2:$E$1001,'Journal Entries'!$C$2:$C$1001,$A38,'Journal Entries'!$B$2:$B$1001,"&gt;="&amp;DATE(Dashboard!$M$1,1,1),'Journal Entries'!$B$2:$B$1001,"&lt;="&amp;DATE(Dashboard!$M$1,12,31)),2))</f>
        <v>0</v>
      </c>
      <c r="K38" s="0" t="str">
        <f aca="false">IF(AND($C38="Expense",N($J38)&gt;0.004),$J38+ROW()/1000000000,"")</f>
        <v/>
      </c>
      <c r="L38" s="0" t="str">
        <f aca="false">IF(AND($C38="Income",-N($J38)&gt;0.004),-$J38+ROW()/1000000000,"")</f>
        <v/>
      </c>
    </row>
    <row r="39" customFormat="false" ht="15" hidden="false" customHeight="false" outlineLevel="0" collapsed="false">
      <c r="A39" s="67" t="s">
        <v>255</v>
      </c>
      <c r="B39" s="67" t="s">
        <v>123</v>
      </c>
      <c r="C39" s="68" t="str">
        <f aca="false">IF($B39="","",IFERROR(INDEX($O$2:$O$15,MATCH($B39,$N$2:$N$15,0)),"?"))</f>
        <v>Expense</v>
      </c>
      <c r="D39" s="67" t="s">
        <v>256</v>
      </c>
      <c r="E39" s="67" t="s">
        <v>257</v>
      </c>
      <c r="G39" s="66" t="n">
        <f aca="false">IF($A39="","",ROUND(SUMIFS(Transactions!$C$2:$C$2001,Transactions!$F$2:$F$2001,$A39,Transactions!$A$2:$A$2001,"&gt;="&amp;DATE(1900,1,1),Transactions!$A$2:$A$2001,"&lt;="&amp;'Balance Sheet'!$B$3,Transactions!$G$2:$G$2001,"&lt;&gt;Exclude")-SUMIFS(Transactions!$C$2:$C$2001,Transactions!$H$2:$H$2001,$A39,Transactions!$A$2:$A$2001,"&gt;="&amp;DATE(1900,1,1),Transactions!$A$2:$A$2001,"&lt;="&amp;'Balance Sheet'!$B$3,Transactions!$G$2:$G$2001,"&lt;&gt;Exclude")+SUMIFS('Journal Entries'!$D$2:$D$1001,'Journal Entries'!$C$2:$C$1001,$A39,'Journal Entries'!$B$2:$B$1001,"&gt;="&amp;DATE(1900,1,1),'Journal Entries'!$B$2:$B$1001,"&lt;="&amp;'Balance Sheet'!$B$3)-SUMIFS('Journal Entries'!$E$2:$E$1001,'Journal Entries'!$C$2:$C$1001,$A39,'Journal Entries'!$B$2:$B$1001,"&gt;="&amp;DATE(1900,1,1),'Journal Entries'!$B$2:$B$1001,"&lt;="&amp;'Balance Sheet'!$B$3),2))</f>
        <v>0</v>
      </c>
      <c r="H39" s="66" t="n">
        <f aca="false">IF($A39="","",ROUND(SUMIFS(Transactions!$C$2:$C$2001,Transactions!$F$2:$F$2001,$A39,Transactions!$A$2:$A$2001,"&gt;="&amp;'Profit &amp; Loss'!$B$3,Transactions!$A$2:$A$2001,"&lt;="&amp;'Profit &amp; Loss'!$B$4,Transactions!$G$2:$G$2001,"&lt;&gt;Exclude")-SUMIFS(Transactions!$C$2:$C$2001,Transactions!$H$2:$H$2001,$A39,Transactions!$A$2:$A$2001,"&gt;="&amp;'Profit &amp; Loss'!$B$3,Transactions!$A$2:$A$2001,"&lt;="&amp;'Profit &amp; Loss'!$B$4,Transactions!$G$2:$G$2001,"&lt;&gt;Exclude")+SUMIFS('Journal Entries'!$D$2:$D$1001,'Journal Entries'!$C$2:$C$1001,$A39,'Journal Entries'!$B$2:$B$1001,"&gt;="&amp;'Profit &amp; Loss'!$B$3,'Journal Entries'!$B$2:$B$1001,"&lt;="&amp;'Profit &amp; Loss'!$B$4)-SUMIFS('Journal Entries'!$E$2:$E$1001,'Journal Entries'!$C$2:$C$1001,$A39,'Journal Entries'!$B$2:$B$1001,"&gt;="&amp;'Profit &amp; Loss'!$B$3,'Journal Entries'!$B$2:$B$1001,"&lt;="&amp;'Profit &amp; Loss'!$B$4),2))</f>
        <v>0</v>
      </c>
      <c r="I39" s="66" t="n">
        <f aca="false">IF($A39="","",ROUND(SUMIFS(Transactions!$C$2:$C$2001,Transactions!$F$2:$F$2001,$A39,Transactions!$A$2:$A$2001,"&gt;="&amp;DATE(1900,1,1),Transactions!$A$2:$A$2001,"&lt;="&amp;DATE(YEAR('Balance Sheet'!$B$3),1,1)-1,Transactions!$G$2:$G$2001,"&lt;&gt;Exclude")-SUMIFS(Transactions!$C$2:$C$2001,Transactions!$H$2:$H$2001,$A39,Transactions!$A$2:$A$2001,"&gt;="&amp;DATE(1900,1,1),Transactions!$A$2:$A$2001,"&lt;="&amp;DATE(YEAR('Balance Sheet'!$B$3),1,1)-1,Transactions!$G$2:$G$2001,"&lt;&gt;Exclude")+SUMIFS('Journal Entries'!$D$2:$D$1001,'Journal Entries'!$C$2:$C$1001,$A39,'Journal Entries'!$B$2:$B$1001,"&gt;="&amp;DATE(1900,1,1),'Journal Entries'!$B$2:$B$1001,"&lt;="&amp;DATE(YEAR('Balance Sheet'!$B$3),1,1)-1)-SUMIFS('Journal Entries'!$E$2:$E$1001,'Journal Entries'!$C$2:$C$1001,$A39,'Journal Entries'!$B$2:$B$1001,"&gt;="&amp;DATE(1900,1,1),'Journal Entries'!$B$2:$B$1001,"&lt;="&amp;DATE(YEAR('Balance Sheet'!$B$3),1,1)-1),2))</f>
        <v>0</v>
      </c>
      <c r="J39" s="66" t="n">
        <f aca="false">IF($A39="","",ROUND(SUMIFS(Transactions!$C$2:$C$2001,Transactions!$F$2:$F$2001,$A39,Transactions!$A$2:$A$2001,"&gt;="&amp;DATE(Dashboard!$M$1,1,1),Transactions!$A$2:$A$2001,"&lt;="&amp;DATE(Dashboard!$M$1,12,31),Transactions!$G$2:$G$2001,"&lt;&gt;Exclude")-SUMIFS(Transactions!$C$2:$C$2001,Transactions!$H$2:$H$2001,$A39,Transactions!$A$2:$A$2001,"&gt;="&amp;DATE(Dashboard!$M$1,1,1),Transactions!$A$2:$A$2001,"&lt;="&amp;DATE(Dashboard!$M$1,12,31),Transactions!$G$2:$G$2001,"&lt;&gt;Exclude")+SUMIFS('Journal Entries'!$D$2:$D$1001,'Journal Entries'!$C$2:$C$1001,$A39,'Journal Entries'!$B$2:$B$1001,"&gt;="&amp;DATE(Dashboard!$M$1,1,1),'Journal Entries'!$B$2:$B$1001,"&lt;="&amp;DATE(Dashboard!$M$1,12,31))-SUMIFS('Journal Entries'!$E$2:$E$1001,'Journal Entries'!$C$2:$C$1001,$A39,'Journal Entries'!$B$2:$B$1001,"&gt;="&amp;DATE(Dashboard!$M$1,1,1),'Journal Entries'!$B$2:$B$1001,"&lt;="&amp;DATE(Dashboard!$M$1,12,31)),2))</f>
        <v>0</v>
      </c>
      <c r="K39" s="0" t="str">
        <f aca="false">IF(AND($C39="Expense",N($J39)&gt;0.004),$J39+ROW()/1000000000,"")</f>
        <v/>
      </c>
      <c r="L39" s="0" t="str">
        <f aca="false">IF(AND($C39="Income",-N($J39)&gt;0.004),-$J39+ROW()/1000000000,"")</f>
        <v/>
      </c>
    </row>
    <row r="40" customFormat="false" ht="15" hidden="false" customHeight="false" outlineLevel="0" collapsed="false">
      <c r="A40" s="67" t="s">
        <v>258</v>
      </c>
      <c r="B40" s="67" t="s">
        <v>123</v>
      </c>
      <c r="C40" s="68" t="str">
        <f aca="false">IF($B40="","",IFERROR(INDEX($O$2:$O$15,MATCH($B40,$N$2:$N$15,0)),"?"))</f>
        <v>Expense</v>
      </c>
      <c r="D40" s="67" t="s">
        <v>259</v>
      </c>
      <c r="E40" s="67" t="s">
        <v>260</v>
      </c>
      <c r="G40" s="66" t="n">
        <f aca="false">IF($A40="","",ROUND(SUMIFS(Transactions!$C$2:$C$2001,Transactions!$F$2:$F$2001,$A40,Transactions!$A$2:$A$2001,"&gt;="&amp;DATE(1900,1,1),Transactions!$A$2:$A$2001,"&lt;="&amp;'Balance Sheet'!$B$3,Transactions!$G$2:$G$2001,"&lt;&gt;Exclude")-SUMIFS(Transactions!$C$2:$C$2001,Transactions!$H$2:$H$2001,$A40,Transactions!$A$2:$A$2001,"&gt;="&amp;DATE(1900,1,1),Transactions!$A$2:$A$2001,"&lt;="&amp;'Balance Sheet'!$B$3,Transactions!$G$2:$G$2001,"&lt;&gt;Exclude")+SUMIFS('Journal Entries'!$D$2:$D$1001,'Journal Entries'!$C$2:$C$1001,$A40,'Journal Entries'!$B$2:$B$1001,"&gt;="&amp;DATE(1900,1,1),'Journal Entries'!$B$2:$B$1001,"&lt;="&amp;'Balance Sheet'!$B$3)-SUMIFS('Journal Entries'!$E$2:$E$1001,'Journal Entries'!$C$2:$C$1001,$A40,'Journal Entries'!$B$2:$B$1001,"&gt;="&amp;DATE(1900,1,1),'Journal Entries'!$B$2:$B$1001,"&lt;="&amp;'Balance Sheet'!$B$3),2))</f>
        <v>0</v>
      </c>
      <c r="H40" s="66" t="n">
        <f aca="false">IF($A40="","",ROUND(SUMIFS(Transactions!$C$2:$C$2001,Transactions!$F$2:$F$2001,$A40,Transactions!$A$2:$A$2001,"&gt;="&amp;'Profit &amp; Loss'!$B$3,Transactions!$A$2:$A$2001,"&lt;="&amp;'Profit &amp; Loss'!$B$4,Transactions!$G$2:$G$2001,"&lt;&gt;Exclude")-SUMIFS(Transactions!$C$2:$C$2001,Transactions!$H$2:$H$2001,$A40,Transactions!$A$2:$A$2001,"&gt;="&amp;'Profit &amp; Loss'!$B$3,Transactions!$A$2:$A$2001,"&lt;="&amp;'Profit &amp; Loss'!$B$4,Transactions!$G$2:$G$2001,"&lt;&gt;Exclude")+SUMIFS('Journal Entries'!$D$2:$D$1001,'Journal Entries'!$C$2:$C$1001,$A40,'Journal Entries'!$B$2:$B$1001,"&gt;="&amp;'Profit &amp; Loss'!$B$3,'Journal Entries'!$B$2:$B$1001,"&lt;="&amp;'Profit &amp; Loss'!$B$4)-SUMIFS('Journal Entries'!$E$2:$E$1001,'Journal Entries'!$C$2:$C$1001,$A40,'Journal Entries'!$B$2:$B$1001,"&gt;="&amp;'Profit &amp; Loss'!$B$3,'Journal Entries'!$B$2:$B$1001,"&lt;="&amp;'Profit &amp; Loss'!$B$4),2))</f>
        <v>0</v>
      </c>
      <c r="I40" s="66" t="n">
        <f aca="false">IF($A40="","",ROUND(SUMIFS(Transactions!$C$2:$C$2001,Transactions!$F$2:$F$2001,$A40,Transactions!$A$2:$A$2001,"&gt;="&amp;DATE(1900,1,1),Transactions!$A$2:$A$2001,"&lt;="&amp;DATE(YEAR('Balance Sheet'!$B$3),1,1)-1,Transactions!$G$2:$G$2001,"&lt;&gt;Exclude")-SUMIFS(Transactions!$C$2:$C$2001,Transactions!$H$2:$H$2001,$A40,Transactions!$A$2:$A$2001,"&gt;="&amp;DATE(1900,1,1),Transactions!$A$2:$A$2001,"&lt;="&amp;DATE(YEAR('Balance Sheet'!$B$3),1,1)-1,Transactions!$G$2:$G$2001,"&lt;&gt;Exclude")+SUMIFS('Journal Entries'!$D$2:$D$1001,'Journal Entries'!$C$2:$C$1001,$A40,'Journal Entries'!$B$2:$B$1001,"&gt;="&amp;DATE(1900,1,1),'Journal Entries'!$B$2:$B$1001,"&lt;="&amp;DATE(YEAR('Balance Sheet'!$B$3),1,1)-1)-SUMIFS('Journal Entries'!$E$2:$E$1001,'Journal Entries'!$C$2:$C$1001,$A40,'Journal Entries'!$B$2:$B$1001,"&gt;="&amp;DATE(1900,1,1),'Journal Entries'!$B$2:$B$1001,"&lt;="&amp;DATE(YEAR('Balance Sheet'!$B$3),1,1)-1),2))</f>
        <v>0</v>
      </c>
      <c r="J40" s="66" t="n">
        <f aca="false">IF($A40="","",ROUND(SUMIFS(Transactions!$C$2:$C$2001,Transactions!$F$2:$F$2001,$A40,Transactions!$A$2:$A$2001,"&gt;="&amp;DATE(Dashboard!$M$1,1,1),Transactions!$A$2:$A$2001,"&lt;="&amp;DATE(Dashboard!$M$1,12,31),Transactions!$G$2:$G$2001,"&lt;&gt;Exclude")-SUMIFS(Transactions!$C$2:$C$2001,Transactions!$H$2:$H$2001,$A40,Transactions!$A$2:$A$2001,"&gt;="&amp;DATE(Dashboard!$M$1,1,1),Transactions!$A$2:$A$2001,"&lt;="&amp;DATE(Dashboard!$M$1,12,31),Transactions!$G$2:$G$2001,"&lt;&gt;Exclude")+SUMIFS('Journal Entries'!$D$2:$D$1001,'Journal Entries'!$C$2:$C$1001,$A40,'Journal Entries'!$B$2:$B$1001,"&gt;="&amp;DATE(Dashboard!$M$1,1,1),'Journal Entries'!$B$2:$B$1001,"&lt;="&amp;DATE(Dashboard!$M$1,12,31))-SUMIFS('Journal Entries'!$E$2:$E$1001,'Journal Entries'!$C$2:$C$1001,$A40,'Journal Entries'!$B$2:$B$1001,"&gt;="&amp;DATE(Dashboard!$M$1,1,1),'Journal Entries'!$B$2:$B$1001,"&lt;="&amp;DATE(Dashboard!$M$1,12,31)),2))</f>
        <v>0</v>
      </c>
      <c r="K40" s="0" t="str">
        <f aca="false">IF(AND($C40="Expense",N($J40)&gt;0.004),$J40+ROW()/1000000000,"")</f>
        <v/>
      </c>
      <c r="L40" s="0" t="str">
        <f aca="false">IF(AND($C40="Income",-N($J40)&gt;0.004),-$J40+ROW()/1000000000,"")</f>
        <v/>
      </c>
    </row>
    <row r="41" customFormat="false" ht="15" hidden="false" customHeight="false" outlineLevel="0" collapsed="false">
      <c r="A41" s="67" t="s">
        <v>67</v>
      </c>
      <c r="B41" s="67" t="s">
        <v>123</v>
      </c>
      <c r="C41" s="68" t="str">
        <f aca="false">IF($B41="","",IFERROR(INDEX($O$2:$O$15,MATCH($B41,$N$2:$N$15,0)),"?"))</f>
        <v>Expense</v>
      </c>
      <c r="D41" s="67" t="s">
        <v>259</v>
      </c>
      <c r="E41" s="67" t="s">
        <v>261</v>
      </c>
      <c r="G41" s="66" t="n">
        <f aca="false">IF($A41="","",ROUND(SUMIFS(Transactions!$C$2:$C$2001,Transactions!$F$2:$F$2001,$A41,Transactions!$A$2:$A$2001,"&gt;="&amp;DATE(1900,1,1),Transactions!$A$2:$A$2001,"&lt;="&amp;'Balance Sheet'!$B$3,Transactions!$G$2:$G$2001,"&lt;&gt;Exclude")-SUMIFS(Transactions!$C$2:$C$2001,Transactions!$H$2:$H$2001,$A41,Transactions!$A$2:$A$2001,"&gt;="&amp;DATE(1900,1,1),Transactions!$A$2:$A$2001,"&lt;="&amp;'Balance Sheet'!$B$3,Transactions!$G$2:$G$2001,"&lt;&gt;Exclude")+SUMIFS('Journal Entries'!$D$2:$D$1001,'Journal Entries'!$C$2:$C$1001,$A41,'Journal Entries'!$B$2:$B$1001,"&gt;="&amp;DATE(1900,1,1),'Journal Entries'!$B$2:$B$1001,"&lt;="&amp;'Balance Sheet'!$B$3)-SUMIFS('Journal Entries'!$E$2:$E$1001,'Journal Entries'!$C$2:$C$1001,$A41,'Journal Entries'!$B$2:$B$1001,"&gt;="&amp;DATE(1900,1,1),'Journal Entries'!$B$2:$B$1001,"&lt;="&amp;'Balance Sheet'!$B$3),2))</f>
        <v>73.99</v>
      </c>
      <c r="H41" s="66" t="n">
        <f aca="false">IF($A41="","",ROUND(SUMIFS(Transactions!$C$2:$C$2001,Transactions!$F$2:$F$2001,$A41,Transactions!$A$2:$A$2001,"&gt;="&amp;'Profit &amp; Loss'!$B$3,Transactions!$A$2:$A$2001,"&lt;="&amp;'Profit &amp; Loss'!$B$4,Transactions!$G$2:$G$2001,"&lt;&gt;Exclude")-SUMIFS(Transactions!$C$2:$C$2001,Transactions!$H$2:$H$2001,$A41,Transactions!$A$2:$A$2001,"&gt;="&amp;'Profit &amp; Loss'!$B$3,Transactions!$A$2:$A$2001,"&lt;="&amp;'Profit &amp; Loss'!$B$4,Transactions!$G$2:$G$2001,"&lt;&gt;Exclude")+SUMIFS('Journal Entries'!$D$2:$D$1001,'Journal Entries'!$C$2:$C$1001,$A41,'Journal Entries'!$B$2:$B$1001,"&gt;="&amp;'Profit &amp; Loss'!$B$3,'Journal Entries'!$B$2:$B$1001,"&lt;="&amp;'Profit &amp; Loss'!$B$4)-SUMIFS('Journal Entries'!$E$2:$E$1001,'Journal Entries'!$C$2:$C$1001,$A41,'Journal Entries'!$B$2:$B$1001,"&gt;="&amp;'Profit &amp; Loss'!$B$3,'Journal Entries'!$B$2:$B$1001,"&lt;="&amp;'Profit &amp; Loss'!$B$4),2))</f>
        <v>73.99</v>
      </c>
      <c r="I41" s="66" t="n">
        <f aca="false">IF($A41="","",ROUND(SUMIFS(Transactions!$C$2:$C$2001,Transactions!$F$2:$F$2001,$A41,Transactions!$A$2:$A$2001,"&gt;="&amp;DATE(1900,1,1),Transactions!$A$2:$A$2001,"&lt;="&amp;DATE(YEAR('Balance Sheet'!$B$3),1,1)-1,Transactions!$G$2:$G$2001,"&lt;&gt;Exclude")-SUMIFS(Transactions!$C$2:$C$2001,Transactions!$H$2:$H$2001,$A41,Transactions!$A$2:$A$2001,"&gt;="&amp;DATE(1900,1,1),Transactions!$A$2:$A$2001,"&lt;="&amp;DATE(YEAR('Balance Sheet'!$B$3),1,1)-1,Transactions!$G$2:$G$2001,"&lt;&gt;Exclude")+SUMIFS('Journal Entries'!$D$2:$D$1001,'Journal Entries'!$C$2:$C$1001,$A41,'Journal Entries'!$B$2:$B$1001,"&gt;="&amp;DATE(1900,1,1),'Journal Entries'!$B$2:$B$1001,"&lt;="&amp;DATE(YEAR('Balance Sheet'!$B$3),1,1)-1)-SUMIFS('Journal Entries'!$E$2:$E$1001,'Journal Entries'!$C$2:$C$1001,$A41,'Journal Entries'!$B$2:$B$1001,"&gt;="&amp;DATE(1900,1,1),'Journal Entries'!$B$2:$B$1001,"&lt;="&amp;DATE(YEAR('Balance Sheet'!$B$3),1,1)-1),2))</f>
        <v>0</v>
      </c>
      <c r="J41" s="66" t="n">
        <f aca="false">IF($A41="","",ROUND(SUMIFS(Transactions!$C$2:$C$2001,Transactions!$F$2:$F$2001,$A41,Transactions!$A$2:$A$2001,"&gt;="&amp;DATE(Dashboard!$M$1,1,1),Transactions!$A$2:$A$2001,"&lt;="&amp;DATE(Dashboard!$M$1,12,31),Transactions!$G$2:$G$2001,"&lt;&gt;Exclude")-SUMIFS(Transactions!$C$2:$C$2001,Transactions!$H$2:$H$2001,$A41,Transactions!$A$2:$A$2001,"&gt;="&amp;DATE(Dashboard!$M$1,1,1),Transactions!$A$2:$A$2001,"&lt;="&amp;DATE(Dashboard!$M$1,12,31),Transactions!$G$2:$G$2001,"&lt;&gt;Exclude")+SUMIFS('Journal Entries'!$D$2:$D$1001,'Journal Entries'!$C$2:$C$1001,$A41,'Journal Entries'!$B$2:$B$1001,"&gt;="&amp;DATE(Dashboard!$M$1,1,1),'Journal Entries'!$B$2:$B$1001,"&lt;="&amp;DATE(Dashboard!$M$1,12,31))-SUMIFS('Journal Entries'!$E$2:$E$1001,'Journal Entries'!$C$2:$C$1001,$A41,'Journal Entries'!$B$2:$B$1001,"&gt;="&amp;DATE(Dashboard!$M$1,1,1),'Journal Entries'!$B$2:$B$1001,"&lt;="&amp;DATE(Dashboard!$M$1,12,31)),2))</f>
        <v>73.99</v>
      </c>
      <c r="K41" s="66" t="n">
        <f aca="false">IF(AND($C41="Expense",N($J41)&gt;0.004),$J41+ROW()/1000000000,"")</f>
        <v>73.990000041</v>
      </c>
      <c r="L41" s="0" t="str">
        <f aca="false">IF(AND($C41="Income",-N($J41)&gt;0.004),-$J41+ROW()/1000000000,"")</f>
        <v/>
      </c>
    </row>
    <row r="42" customFormat="false" ht="15" hidden="false" customHeight="false" outlineLevel="0" collapsed="false">
      <c r="A42" s="67" t="s">
        <v>262</v>
      </c>
      <c r="B42" s="67" t="s">
        <v>123</v>
      </c>
      <c r="C42" s="68" t="str">
        <f aca="false">IF($B42="","",IFERROR(INDEX($O$2:$O$15,MATCH($B42,$N$2:$N$15,0)),"?"))</f>
        <v>Expense</v>
      </c>
      <c r="D42" s="67" t="s">
        <v>259</v>
      </c>
      <c r="E42" s="67" t="s">
        <v>263</v>
      </c>
      <c r="G42" s="66" t="n">
        <f aca="false">IF($A42="","",ROUND(SUMIFS(Transactions!$C$2:$C$2001,Transactions!$F$2:$F$2001,$A42,Transactions!$A$2:$A$2001,"&gt;="&amp;DATE(1900,1,1),Transactions!$A$2:$A$2001,"&lt;="&amp;'Balance Sheet'!$B$3,Transactions!$G$2:$G$2001,"&lt;&gt;Exclude")-SUMIFS(Transactions!$C$2:$C$2001,Transactions!$H$2:$H$2001,$A42,Transactions!$A$2:$A$2001,"&gt;="&amp;DATE(1900,1,1),Transactions!$A$2:$A$2001,"&lt;="&amp;'Balance Sheet'!$B$3,Transactions!$G$2:$G$2001,"&lt;&gt;Exclude")+SUMIFS('Journal Entries'!$D$2:$D$1001,'Journal Entries'!$C$2:$C$1001,$A42,'Journal Entries'!$B$2:$B$1001,"&gt;="&amp;DATE(1900,1,1),'Journal Entries'!$B$2:$B$1001,"&lt;="&amp;'Balance Sheet'!$B$3)-SUMIFS('Journal Entries'!$E$2:$E$1001,'Journal Entries'!$C$2:$C$1001,$A42,'Journal Entries'!$B$2:$B$1001,"&gt;="&amp;DATE(1900,1,1),'Journal Entries'!$B$2:$B$1001,"&lt;="&amp;'Balance Sheet'!$B$3),2))</f>
        <v>0</v>
      </c>
      <c r="H42" s="66" t="n">
        <f aca="false">IF($A42="","",ROUND(SUMIFS(Transactions!$C$2:$C$2001,Transactions!$F$2:$F$2001,$A42,Transactions!$A$2:$A$2001,"&gt;="&amp;'Profit &amp; Loss'!$B$3,Transactions!$A$2:$A$2001,"&lt;="&amp;'Profit &amp; Loss'!$B$4,Transactions!$G$2:$G$2001,"&lt;&gt;Exclude")-SUMIFS(Transactions!$C$2:$C$2001,Transactions!$H$2:$H$2001,$A42,Transactions!$A$2:$A$2001,"&gt;="&amp;'Profit &amp; Loss'!$B$3,Transactions!$A$2:$A$2001,"&lt;="&amp;'Profit &amp; Loss'!$B$4,Transactions!$G$2:$G$2001,"&lt;&gt;Exclude")+SUMIFS('Journal Entries'!$D$2:$D$1001,'Journal Entries'!$C$2:$C$1001,$A42,'Journal Entries'!$B$2:$B$1001,"&gt;="&amp;'Profit &amp; Loss'!$B$3,'Journal Entries'!$B$2:$B$1001,"&lt;="&amp;'Profit &amp; Loss'!$B$4)-SUMIFS('Journal Entries'!$E$2:$E$1001,'Journal Entries'!$C$2:$C$1001,$A42,'Journal Entries'!$B$2:$B$1001,"&gt;="&amp;'Profit &amp; Loss'!$B$3,'Journal Entries'!$B$2:$B$1001,"&lt;="&amp;'Profit &amp; Loss'!$B$4),2))</f>
        <v>0</v>
      </c>
      <c r="I42" s="66" t="n">
        <f aca="false">IF($A42="","",ROUND(SUMIFS(Transactions!$C$2:$C$2001,Transactions!$F$2:$F$2001,$A42,Transactions!$A$2:$A$2001,"&gt;="&amp;DATE(1900,1,1),Transactions!$A$2:$A$2001,"&lt;="&amp;DATE(YEAR('Balance Sheet'!$B$3),1,1)-1,Transactions!$G$2:$G$2001,"&lt;&gt;Exclude")-SUMIFS(Transactions!$C$2:$C$2001,Transactions!$H$2:$H$2001,$A42,Transactions!$A$2:$A$2001,"&gt;="&amp;DATE(1900,1,1),Transactions!$A$2:$A$2001,"&lt;="&amp;DATE(YEAR('Balance Sheet'!$B$3),1,1)-1,Transactions!$G$2:$G$2001,"&lt;&gt;Exclude")+SUMIFS('Journal Entries'!$D$2:$D$1001,'Journal Entries'!$C$2:$C$1001,$A42,'Journal Entries'!$B$2:$B$1001,"&gt;="&amp;DATE(1900,1,1),'Journal Entries'!$B$2:$B$1001,"&lt;="&amp;DATE(YEAR('Balance Sheet'!$B$3),1,1)-1)-SUMIFS('Journal Entries'!$E$2:$E$1001,'Journal Entries'!$C$2:$C$1001,$A42,'Journal Entries'!$B$2:$B$1001,"&gt;="&amp;DATE(1900,1,1),'Journal Entries'!$B$2:$B$1001,"&lt;="&amp;DATE(YEAR('Balance Sheet'!$B$3),1,1)-1),2))</f>
        <v>0</v>
      </c>
      <c r="J42" s="66" t="n">
        <f aca="false">IF($A42="","",ROUND(SUMIFS(Transactions!$C$2:$C$2001,Transactions!$F$2:$F$2001,$A42,Transactions!$A$2:$A$2001,"&gt;="&amp;DATE(Dashboard!$M$1,1,1),Transactions!$A$2:$A$2001,"&lt;="&amp;DATE(Dashboard!$M$1,12,31),Transactions!$G$2:$G$2001,"&lt;&gt;Exclude")-SUMIFS(Transactions!$C$2:$C$2001,Transactions!$H$2:$H$2001,$A42,Transactions!$A$2:$A$2001,"&gt;="&amp;DATE(Dashboard!$M$1,1,1),Transactions!$A$2:$A$2001,"&lt;="&amp;DATE(Dashboard!$M$1,12,31),Transactions!$G$2:$G$2001,"&lt;&gt;Exclude")+SUMIFS('Journal Entries'!$D$2:$D$1001,'Journal Entries'!$C$2:$C$1001,$A42,'Journal Entries'!$B$2:$B$1001,"&gt;="&amp;DATE(Dashboard!$M$1,1,1),'Journal Entries'!$B$2:$B$1001,"&lt;="&amp;DATE(Dashboard!$M$1,12,31))-SUMIFS('Journal Entries'!$E$2:$E$1001,'Journal Entries'!$C$2:$C$1001,$A42,'Journal Entries'!$B$2:$B$1001,"&gt;="&amp;DATE(Dashboard!$M$1,1,1),'Journal Entries'!$B$2:$B$1001,"&lt;="&amp;DATE(Dashboard!$M$1,12,31)),2))</f>
        <v>0</v>
      </c>
      <c r="K42" s="0" t="str">
        <f aca="false">IF(AND($C42="Expense",N($J42)&gt;0.004),$J42+ROW()/1000000000,"")</f>
        <v/>
      </c>
      <c r="L42" s="0" t="str">
        <f aca="false">IF(AND($C42="Income",-N($J42)&gt;0.004),-$J42+ROW()/1000000000,"")</f>
        <v/>
      </c>
    </row>
    <row r="43" customFormat="false" ht="15" hidden="false" customHeight="false" outlineLevel="0" collapsed="false">
      <c r="A43" s="67" t="s">
        <v>264</v>
      </c>
      <c r="B43" s="67" t="s">
        <v>123</v>
      </c>
      <c r="C43" s="68" t="str">
        <f aca="false">IF($B43="","",IFERROR(INDEX($O$2:$O$15,MATCH($B43,$N$2:$N$15,0)),"?"))</f>
        <v>Expense</v>
      </c>
      <c r="D43" s="67" t="s">
        <v>259</v>
      </c>
      <c r="E43" s="67" t="s">
        <v>265</v>
      </c>
      <c r="G43" s="66" t="n">
        <f aca="false">IF($A43="","",ROUND(SUMIFS(Transactions!$C$2:$C$2001,Transactions!$F$2:$F$2001,$A43,Transactions!$A$2:$A$2001,"&gt;="&amp;DATE(1900,1,1),Transactions!$A$2:$A$2001,"&lt;="&amp;'Balance Sheet'!$B$3,Transactions!$G$2:$G$2001,"&lt;&gt;Exclude")-SUMIFS(Transactions!$C$2:$C$2001,Transactions!$H$2:$H$2001,$A43,Transactions!$A$2:$A$2001,"&gt;="&amp;DATE(1900,1,1),Transactions!$A$2:$A$2001,"&lt;="&amp;'Balance Sheet'!$B$3,Transactions!$G$2:$G$2001,"&lt;&gt;Exclude")+SUMIFS('Journal Entries'!$D$2:$D$1001,'Journal Entries'!$C$2:$C$1001,$A43,'Journal Entries'!$B$2:$B$1001,"&gt;="&amp;DATE(1900,1,1),'Journal Entries'!$B$2:$B$1001,"&lt;="&amp;'Balance Sheet'!$B$3)-SUMIFS('Journal Entries'!$E$2:$E$1001,'Journal Entries'!$C$2:$C$1001,$A43,'Journal Entries'!$B$2:$B$1001,"&gt;="&amp;DATE(1900,1,1),'Journal Entries'!$B$2:$B$1001,"&lt;="&amp;'Balance Sheet'!$B$3),2))</f>
        <v>0</v>
      </c>
      <c r="H43" s="66" t="n">
        <f aca="false">IF($A43="","",ROUND(SUMIFS(Transactions!$C$2:$C$2001,Transactions!$F$2:$F$2001,$A43,Transactions!$A$2:$A$2001,"&gt;="&amp;'Profit &amp; Loss'!$B$3,Transactions!$A$2:$A$2001,"&lt;="&amp;'Profit &amp; Loss'!$B$4,Transactions!$G$2:$G$2001,"&lt;&gt;Exclude")-SUMIFS(Transactions!$C$2:$C$2001,Transactions!$H$2:$H$2001,$A43,Transactions!$A$2:$A$2001,"&gt;="&amp;'Profit &amp; Loss'!$B$3,Transactions!$A$2:$A$2001,"&lt;="&amp;'Profit &amp; Loss'!$B$4,Transactions!$G$2:$G$2001,"&lt;&gt;Exclude")+SUMIFS('Journal Entries'!$D$2:$D$1001,'Journal Entries'!$C$2:$C$1001,$A43,'Journal Entries'!$B$2:$B$1001,"&gt;="&amp;'Profit &amp; Loss'!$B$3,'Journal Entries'!$B$2:$B$1001,"&lt;="&amp;'Profit &amp; Loss'!$B$4)-SUMIFS('Journal Entries'!$E$2:$E$1001,'Journal Entries'!$C$2:$C$1001,$A43,'Journal Entries'!$B$2:$B$1001,"&gt;="&amp;'Profit &amp; Loss'!$B$3,'Journal Entries'!$B$2:$B$1001,"&lt;="&amp;'Profit &amp; Loss'!$B$4),2))</f>
        <v>0</v>
      </c>
      <c r="I43" s="66" t="n">
        <f aca="false">IF($A43="","",ROUND(SUMIFS(Transactions!$C$2:$C$2001,Transactions!$F$2:$F$2001,$A43,Transactions!$A$2:$A$2001,"&gt;="&amp;DATE(1900,1,1),Transactions!$A$2:$A$2001,"&lt;="&amp;DATE(YEAR('Balance Sheet'!$B$3),1,1)-1,Transactions!$G$2:$G$2001,"&lt;&gt;Exclude")-SUMIFS(Transactions!$C$2:$C$2001,Transactions!$H$2:$H$2001,$A43,Transactions!$A$2:$A$2001,"&gt;="&amp;DATE(1900,1,1),Transactions!$A$2:$A$2001,"&lt;="&amp;DATE(YEAR('Balance Sheet'!$B$3),1,1)-1,Transactions!$G$2:$G$2001,"&lt;&gt;Exclude")+SUMIFS('Journal Entries'!$D$2:$D$1001,'Journal Entries'!$C$2:$C$1001,$A43,'Journal Entries'!$B$2:$B$1001,"&gt;="&amp;DATE(1900,1,1),'Journal Entries'!$B$2:$B$1001,"&lt;="&amp;DATE(YEAR('Balance Sheet'!$B$3),1,1)-1)-SUMIFS('Journal Entries'!$E$2:$E$1001,'Journal Entries'!$C$2:$C$1001,$A43,'Journal Entries'!$B$2:$B$1001,"&gt;="&amp;DATE(1900,1,1),'Journal Entries'!$B$2:$B$1001,"&lt;="&amp;DATE(YEAR('Balance Sheet'!$B$3),1,1)-1),2))</f>
        <v>0</v>
      </c>
      <c r="J43" s="66" t="n">
        <f aca="false">IF($A43="","",ROUND(SUMIFS(Transactions!$C$2:$C$2001,Transactions!$F$2:$F$2001,$A43,Transactions!$A$2:$A$2001,"&gt;="&amp;DATE(Dashboard!$M$1,1,1),Transactions!$A$2:$A$2001,"&lt;="&amp;DATE(Dashboard!$M$1,12,31),Transactions!$G$2:$G$2001,"&lt;&gt;Exclude")-SUMIFS(Transactions!$C$2:$C$2001,Transactions!$H$2:$H$2001,$A43,Transactions!$A$2:$A$2001,"&gt;="&amp;DATE(Dashboard!$M$1,1,1),Transactions!$A$2:$A$2001,"&lt;="&amp;DATE(Dashboard!$M$1,12,31),Transactions!$G$2:$G$2001,"&lt;&gt;Exclude")+SUMIFS('Journal Entries'!$D$2:$D$1001,'Journal Entries'!$C$2:$C$1001,$A43,'Journal Entries'!$B$2:$B$1001,"&gt;="&amp;DATE(Dashboard!$M$1,1,1),'Journal Entries'!$B$2:$B$1001,"&lt;="&amp;DATE(Dashboard!$M$1,12,31))-SUMIFS('Journal Entries'!$E$2:$E$1001,'Journal Entries'!$C$2:$C$1001,$A43,'Journal Entries'!$B$2:$B$1001,"&gt;="&amp;DATE(Dashboard!$M$1,1,1),'Journal Entries'!$B$2:$B$1001,"&lt;="&amp;DATE(Dashboard!$M$1,12,31)),2))</f>
        <v>0</v>
      </c>
      <c r="K43" s="0" t="str">
        <f aca="false">IF(AND($C43="Expense",N($J43)&gt;0.004),$J43+ROW()/1000000000,"")</f>
        <v/>
      </c>
      <c r="L43" s="0" t="str">
        <f aca="false">IF(AND($C43="Income",-N($J43)&gt;0.004),-$J43+ROW()/1000000000,"")</f>
        <v/>
      </c>
    </row>
    <row r="44" customFormat="false" ht="15" hidden="false" customHeight="false" outlineLevel="0" collapsed="false">
      <c r="A44" s="67" t="s">
        <v>266</v>
      </c>
      <c r="B44" s="67" t="s">
        <v>123</v>
      </c>
      <c r="C44" s="68" t="str">
        <f aca="false">IF($B44="","",IFERROR(INDEX($O$2:$O$15,MATCH($B44,$N$2:$N$15,0)),"?"))</f>
        <v>Expense</v>
      </c>
      <c r="D44" s="67" t="s">
        <v>259</v>
      </c>
      <c r="E44" s="67" t="s">
        <v>267</v>
      </c>
      <c r="G44" s="66" t="n">
        <f aca="false">IF($A44="","",ROUND(SUMIFS(Transactions!$C$2:$C$2001,Transactions!$F$2:$F$2001,$A44,Transactions!$A$2:$A$2001,"&gt;="&amp;DATE(1900,1,1),Transactions!$A$2:$A$2001,"&lt;="&amp;'Balance Sheet'!$B$3,Transactions!$G$2:$G$2001,"&lt;&gt;Exclude")-SUMIFS(Transactions!$C$2:$C$2001,Transactions!$H$2:$H$2001,$A44,Transactions!$A$2:$A$2001,"&gt;="&amp;DATE(1900,1,1),Transactions!$A$2:$A$2001,"&lt;="&amp;'Balance Sheet'!$B$3,Transactions!$G$2:$G$2001,"&lt;&gt;Exclude")+SUMIFS('Journal Entries'!$D$2:$D$1001,'Journal Entries'!$C$2:$C$1001,$A44,'Journal Entries'!$B$2:$B$1001,"&gt;="&amp;DATE(1900,1,1),'Journal Entries'!$B$2:$B$1001,"&lt;="&amp;'Balance Sheet'!$B$3)-SUMIFS('Journal Entries'!$E$2:$E$1001,'Journal Entries'!$C$2:$C$1001,$A44,'Journal Entries'!$B$2:$B$1001,"&gt;="&amp;DATE(1900,1,1),'Journal Entries'!$B$2:$B$1001,"&lt;="&amp;'Balance Sheet'!$B$3),2))</f>
        <v>0</v>
      </c>
      <c r="H44" s="66" t="n">
        <f aca="false">IF($A44="","",ROUND(SUMIFS(Transactions!$C$2:$C$2001,Transactions!$F$2:$F$2001,$A44,Transactions!$A$2:$A$2001,"&gt;="&amp;'Profit &amp; Loss'!$B$3,Transactions!$A$2:$A$2001,"&lt;="&amp;'Profit &amp; Loss'!$B$4,Transactions!$G$2:$G$2001,"&lt;&gt;Exclude")-SUMIFS(Transactions!$C$2:$C$2001,Transactions!$H$2:$H$2001,$A44,Transactions!$A$2:$A$2001,"&gt;="&amp;'Profit &amp; Loss'!$B$3,Transactions!$A$2:$A$2001,"&lt;="&amp;'Profit &amp; Loss'!$B$4,Transactions!$G$2:$G$2001,"&lt;&gt;Exclude")+SUMIFS('Journal Entries'!$D$2:$D$1001,'Journal Entries'!$C$2:$C$1001,$A44,'Journal Entries'!$B$2:$B$1001,"&gt;="&amp;'Profit &amp; Loss'!$B$3,'Journal Entries'!$B$2:$B$1001,"&lt;="&amp;'Profit &amp; Loss'!$B$4)-SUMIFS('Journal Entries'!$E$2:$E$1001,'Journal Entries'!$C$2:$C$1001,$A44,'Journal Entries'!$B$2:$B$1001,"&gt;="&amp;'Profit &amp; Loss'!$B$3,'Journal Entries'!$B$2:$B$1001,"&lt;="&amp;'Profit &amp; Loss'!$B$4),2))</f>
        <v>0</v>
      </c>
      <c r="I44" s="66" t="n">
        <f aca="false">IF($A44="","",ROUND(SUMIFS(Transactions!$C$2:$C$2001,Transactions!$F$2:$F$2001,$A44,Transactions!$A$2:$A$2001,"&gt;="&amp;DATE(1900,1,1),Transactions!$A$2:$A$2001,"&lt;="&amp;DATE(YEAR('Balance Sheet'!$B$3),1,1)-1,Transactions!$G$2:$G$2001,"&lt;&gt;Exclude")-SUMIFS(Transactions!$C$2:$C$2001,Transactions!$H$2:$H$2001,$A44,Transactions!$A$2:$A$2001,"&gt;="&amp;DATE(1900,1,1),Transactions!$A$2:$A$2001,"&lt;="&amp;DATE(YEAR('Balance Sheet'!$B$3),1,1)-1,Transactions!$G$2:$G$2001,"&lt;&gt;Exclude")+SUMIFS('Journal Entries'!$D$2:$D$1001,'Journal Entries'!$C$2:$C$1001,$A44,'Journal Entries'!$B$2:$B$1001,"&gt;="&amp;DATE(1900,1,1),'Journal Entries'!$B$2:$B$1001,"&lt;="&amp;DATE(YEAR('Balance Sheet'!$B$3),1,1)-1)-SUMIFS('Journal Entries'!$E$2:$E$1001,'Journal Entries'!$C$2:$C$1001,$A44,'Journal Entries'!$B$2:$B$1001,"&gt;="&amp;DATE(1900,1,1),'Journal Entries'!$B$2:$B$1001,"&lt;="&amp;DATE(YEAR('Balance Sheet'!$B$3),1,1)-1),2))</f>
        <v>0</v>
      </c>
      <c r="J44" s="66" t="n">
        <f aca="false">IF($A44="","",ROUND(SUMIFS(Transactions!$C$2:$C$2001,Transactions!$F$2:$F$2001,$A44,Transactions!$A$2:$A$2001,"&gt;="&amp;DATE(Dashboard!$M$1,1,1),Transactions!$A$2:$A$2001,"&lt;="&amp;DATE(Dashboard!$M$1,12,31),Transactions!$G$2:$G$2001,"&lt;&gt;Exclude")-SUMIFS(Transactions!$C$2:$C$2001,Transactions!$H$2:$H$2001,$A44,Transactions!$A$2:$A$2001,"&gt;="&amp;DATE(Dashboard!$M$1,1,1),Transactions!$A$2:$A$2001,"&lt;="&amp;DATE(Dashboard!$M$1,12,31),Transactions!$G$2:$G$2001,"&lt;&gt;Exclude")+SUMIFS('Journal Entries'!$D$2:$D$1001,'Journal Entries'!$C$2:$C$1001,$A44,'Journal Entries'!$B$2:$B$1001,"&gt;="&amp;DATE(Dashboard!$M$1,1,1),'Journal Entries'!$B$2:$B$1001,"&lt;="&amp;DATE(Dashboard!$M$1,12,31))-SUMIFS('Journal Entries'!$E$2:$E$1001,'Journal Entries'!$C$2:$C$1001,$A44,'Journal Entries'!$B$2:$B$1001,"&gt;="&amp;DATE(Dashboard!$M$1,1,1),'Journal Entries'!$B$2:$B$1001,"&lt;="&amp;DATE(Dashboard!$M$1,12,31)),2))</f>
        <v>0</v>
      </c>
      <c r="K44" s="0" t="str">
        <f aca="false">IF(AND($C44="Expense",N($J44)&gt;0.004),$J44+ROW()/1000000000,"")</f>
        <v/>
      </c>
      <c r="L44" s="0" t="str">
        <f aca="false">IF(AND($C44="Income",-N($J44)&gt;0.004),-$J44+ROW()/1000000000,"")</f>
        <v/>
      </c>
    </row>
    <row r="45" customFormat="false" ht="15" hidden="false" customHeight="false" outlineLevel="0" collapsed="false">
      <c r="A45" s="67" t="s">
        <v>268</v>
      </c>
      <c r="B45" s="67" t="s">
        <v>123</v>
      </c>
      <c r="C45" s="68" t="str">
        <f aca="false">IF($B45="","",IFERROR(INDEX($O$2:$O$15,MATCH($B45,$N$2:$N$15,0)),"?"))</f>
        <v>Expense</v>
      </c>
      <c r="D45" s="67" t="s">
        <v>269</v>
      </c>
      <c r="E45" s="67" t="s">
        <v>270</v>
      </c>
      <c r="G45" s="66" t="n">
        <f aca="false">IF($A45="","",ROUND(SUMIFS(Transactions!$C$2:$C$2001,Transactions!$F$2:$F$2001,$A45,Transactions!$A$2:$A$2001,"&gt;="&amp;DATE(1900,1,1),Transactions!$A$2:$A$2001,"&lt;="&amp;'Balance Sheet'!$B$3,Transactions!$G$2:$G$2001,"&lt;&gt;Exclude")-SUMIFS(Transactions!$C$2:$C$2001,Transactions!$H$2:$H$2001,$A45,Transactions!$A$2:$A$2001,"&gt;="&amp;DATE(1900,1,1),Transactions!$A$2:$A$2001,"&lt;="&amp;'Balance Sheet'!$B$3,Transactions!$G$2:$G$2001,"&lt;&gt;Exclude")+SUMIFS('Journal Entries'!$D$2:$D$1001,'Journal Entries'!$C$2:$C$1001,$A45,'Journal Entries'!$B$2:$B$1001,"&gt;="&amp;DATE(1900,1,1),'Journal Entries'!$B$2:$B$1001,"&lt;="&amp;'Balance Sheet'!$B$3)-SUMIFS('Journal Entries'!$E$2:$E$1001,'Journal Entries'!$C$2:$C$1001,$A45,'Journal Entries'!$B$2:$B$1001,"&gt;="&amp;DATE(1900,1,1),'Journal Entries'!$B$2:$B$1001,"&lt;="&amp;'Balance Sheet'!$B$3),2))</f>
        <v>0</v>
      </c>
      <c r="H45" s="66" t="n">
        <f aca="false">IF($A45="","",ROUND(SUMIFS(Transactions!$C$2:$C$2001,Transactions!$F$2:$F$2001,$A45,Transactions!$A$2:$A$2001,"&gt;="&amp;'Profit &amp; Loss'!$B$3,Transactions!$A$2:$A$2001,"&lt;="&amp;'Profit &amp; Loss'!$B$4,Transactions!$G$2:$G$2001,"&lt;&gt;Exclude")-SUMIFS(Transactions!$C$2:$C$2001,Transactions!$H$2:$H$2001,$A45,Transactions!$A$2:$A$2001,"&gt;="&amp;'Profit &amp; Loss'!$B$3,Transactions!$A$2:$A$2001,"&lt;="&amp;'Profit &amp; Loss'!$B$4,Transactions!$G$2:$G$2001,"&lt;&gt;Exclude")+SUMIFS('Journal Entries'!$D$2:$D$1001,'Journal Entries'!$C$2:$C$1001,$A45,'Journal Entries'!$B$2:$B$1001,"&gt;="&amp;'Profit &amp; Loss'!$B$3,'Journal Entries'!$B$2:$B$1001,"&lt;="&amp;'Profit &amp; Loss'!$B$4)-SUMIFS('Journal Entries'!$E$2:$E$1001,'Journal Entries'!$C$2:$C$1001,$A45,'Journal Entries'!$B$2:$B$1001,"&gt;="&amp;'Profit &amp; Loss'!$B$3,'Journal Entries'!$B$2:$B$1001,"&lt;="&amp;'Profit &amp; Loss'!$B$4),2))</f>
        <v>0</v>
      </c>
      <c r="I45" s="66" t="n">
        <f aca="false">IF($A45="","",ROUND(SUMIFS(Transactions!$C$2:$C$2001,Transactions!$F$2:$F$2001,$A45,Transactions!$A$2:$A$2001,"&gt;="&amp;DATE(1900,1,1),Transactions!$A$2:$A$2001,"&lt;="&amp;DATE(YEAR('Balance Sheet'!$B$3),1,1)-1,Transactions!$G$2:$G$2001,"&lt;&gt;Exclude")-SUMIFS(Transactions!$C$2:$C$2001,Transactions!$H$2:$H$2001,$A45,Transactions!$A$2:$A$2001,"&gt;="&amp;DATE(1900,1,1),Transactions!$A$2:$A$2001,"&lt;="&amp;DATE(YEAR('Balance Sheet'!$B$3),1,1)-1,Transactions!$G$2:$G$2001,"&lt;&gt;Exclude")+SUMIFS('Journal Entries'!$D$2:$D$1001,'Journal Entries'!$C$2:$C$1001,$A45,'Journal Entries'!$B$2:$B$1001,"&gt;="&amp;DATE(1900,1,1),'Journal Entries'!$B$2:$B$1001,"&lt;="&amp;DATE(YEAR('Balance Sheet'!$B$3),1,1)-1)-SUMIFS('Journal Entries'!$E$2:$E$1001,'Journal Entries'!$C$2:$C$1001,$A45,'Journal Entries'!$B$2:$B$1001,"&gt;="&amp;DATE(1900,1,1),'Journal Entries'!$B$2:$B$1001,"&lt;="&amp;DATE(YEAR('Balance Sheet'!$B$3),1,1)-1),2))</f>
        <v>0</v>
      </c>
      <c r="J45" s="66" t="n">
        <f aca="false">IF($A45="","",ROUND(SUMIFS(Transactions!$C$2:$C$2001,Transactions!$F$2:$F$2001,$A45,Transactions!$A$2:$A$2001,"&gt;="&amp;DATE(Dashboard!$M$1,1,1),Transactions!$A$2:$A$2001,"&lt;="&amp;DATE(Dashboard!$M$1,12,31),Transactions!$G$2:$G$2001,"&lt;&gt;Exclude")-SUMIFS(Transactions!$C$2:$C$2001,Transactions!$H$2:$H$2001,$A45,Transactions!$A$2:$A$2001,"&gt;="&amp;DATE(Dashboard!$M$1,1,1),Transactions!$A$2:$A$2001,"&lt;="&amp;DATE(Dashboard!$M$1,12,31),Transactions!$G$2:$G$2001,"&lt;&gt;Exclude")+SUMIFS('Journal Entries'!$D$2:$D$1001,'Journal Entries'!$C$2:$C$1001,$A45,'Journal Entries'!$B$2:$B$1001,"&gt;="&amp;DATE(Dashboard!$M$1,1,1),'Journal Entries'!$B$2:$B$1001,"&lt;="&amp;DATE(Dashboard!$M$1,12,31))-SUMIFS('Journal Entries'!$E$2:$E$1001,'Journal Entries'!$C$2:$C$1001,$A45,'Journal Entries'!$B$2:$B$1001,"&gt;="&amp;DATE(Dashboard!$M$1,1,1),'Journal Entries'!$B$2:$B$1001,"&lt;="&amp;DATE(Dashboard!$M$1,12,31)),2))</f>
        <v>0</v>
      </c>
      <c r="K45" s="0" t="str">
        <f aca="false">IF(AND($C45="Expense",N($J45)&gt;0.004),$J45+ROW()/1000000000,"")</f>
        <v/>
      </c>
      <c r="L45" s="0" t="str">
        <f aca="false">IF(AND($C45="Income",-N($J45)&gt;0.004),-$J45+ROW()/1000000000,"")</f>
        <v/>
      </c>
    </row>
    <row r="46" customFormat="false" ht="15" hidden="false" customHeight="false" outlineLevel="0" collapsed="false">
      <c r="A46" s="67" t="s">
        <v>271</v>
      </c>
      <c r="B46" s="67" t="s">
        <v>125</v>
      </c>
      <c r="C46" s="68" t="str">
        <f aca="false">IF($B46="","",IFERROR(INDEX($O$2:$O$15,MATCH($B46,$N$2:$N$15,0)),"?"))</f>
        <v>Income</v>
      </c>
      <c r="D46" s="67" t="s">
        <v>272</v>
      </c>
      <c r="E46" s="67" t="s">
        <v>273</v>
      </c>
      <c r="G46" s="66" t="n">
        <f aca="false">IF($A46="","",ROUND(SUMIFS(Transactions!$C$2:$C$2001,Transactions!$F$2:$F$2001,$A46,Transactions!$A$2:$A$2001,"&gt;="&amp;DATE(1900,1,1),Transactions!$A$2:$A$2001,"&lt;="&amp;'Balance Sheet'!$B$3,Transactions!$G$2:$G$2001,"&lt;&gt;Exclude")-SUMIFS(Transactions!$C$2:$C$2001,Transactions!$H$2:$H$2001,$A46,Transactions!$A$2:$A$2001,"&gt;="&amp;DATE(1900,1,1),Transactions!$A$2:$A$2001,"&lt;="&amp;'Balance Sheet'!$B$3,Transactions!$G$2:$G$2001,"&lt;&gt;Exclude")+SUMIFS('Journal Entries'!$D$2:$D$1001,'Journal Entries'!$C$2:$C$1001,$A46,'Journal Entries'!$B$2:$B$1001,"&gt;="&amp;DATE(1900,1,1),'Journal Entries'!$B$2:$B$1001,"&lt;="&amp;'Balance Sheet'!$B$3)-SUMIFS('Journal Entries'!$E$2:$E$1001,'Journal Entries'!$C$2:$C$1001,$A46,'Journal Entries'!$B$2:$B$1001,"&gt;="&amp;DATE(1900,1,1),'Journal Entries'!$B$2:$B$1001,"&lt;="&amp;'Balance Sheet'!$B$3),2))</f>
        <v>0</v>
      </c>
      <c r="H46" s="66" t="n">
        <f aca="false">IF($A46="","",ROUND(SUMIFS(Transactions!$C$2:$C$2001,Transactions!$F$2:$F$2001,$A46,Transactions!$A$2:$A$2001,"&gt;="&amp;'Profit &amp; Loss'!$B$3,Transactions!$A$2:$A$2001,"&lt;="&amp;'Profit &amp; Loss'!$B$4,Transactions!$G$2:$G$2001,"&lt;&gt;Exclude")-SUMIFS(Transactions!$C$2:$C$2001,Transactions!$H$2:$H$2001,$A46,Transactions!$A$2:$A$2001,"&gt;="&amp;'Profit &amp; Loss'!$B$3,Transactions!$A$2:$A$2001,"&lt;="&amp;'Profit &amp; Loss'!$B$4,Transactions!$G$2:$G$2001,"&lt;&gt;Exclude")+SUMIFS('Journal Entries'!$D$2:$D$1001,'Journal Entries'!$C$2:$C$1001,$A46,'Journal Entries'!$B$2:$B$1001,"&gt;="&amp;'Profit &amp; Loss'!$B$3,'Journal Entries'!$B$2:$B$1001,"&lt;="&amp;'Profit &amp; Loss'!$B$4)-SUMIFS('Journal Entries'!$E$2:$E$1001,'Journal Entries'!$C$2:$C$1001,$A46,'Journal Entries'!$B$2:$B$1001,"&gt;="&amp;'Profit &amp; Loss'!$B$3,'Journal Entries'!$B$2:$B$1001,"&lt;="&amp;'Profit &amp; Loss'!$B$4),2))</f>
        <v>0</v>
      </c>
      <c r="I46" s="66" t="n">
        <f aca="false">IF($A46="","",ROUND(SUMIFS(Transactions!$C$2:$C$2001,Transactions!$F$2:$F$2001,$A46,Transactions!$A$2:$A$2001,"&gt;="&amp;DATE(1900,1,1),Transactions!$A$2:$A$2001,"&lt;="&amp;DATE(YEAR('Balance Sheet'!$B$3),1,1)-1,Transactions!$G$2:$G$2001,"&lt;&gt;Exclude")-SUMIFS(Transactions!$C$2:$C$2001,Transactions!$H$2:$H$2001,$A46,Transactions!$A$2:$A$2001,"&gt;="&amp;DATE(1900,1,1),Transactions!$A$2:$A$2001,"&lt;="&amp;DATE(YEAR('Balance Sheet'!$B$3),1,1)-1,Transactions!$G$2:$G$2001,"&lt;&gt;Exclude")+SUMIFS('Journal Entries'!$D$2:$D$1001,'Journal Entries'!$C$2:$C$1001,$A46,'Journal Entries'!$B$2:$B$1001,"&gt;="&amp;DATE(1900,1,1),'Journal Entries'!$B$2:$B$1001,"&lt;="&amp;DATE(YEAR('Balance Sheet'!$B$3),1,1)-1)-SUMIFS('Journal Entries'!$E$2:$E$1001,'Journal Entries'!$C$2:$C$1001,$A46,'Journal Entries'!$B$2:$B$1001,"&gt;="&amp;DATE(1900,1,1),'Journal Entries'!$B$2:$B$1001,"&lt;="&amp;DATE(YEAR('Balance Sheet'!$B$3),1,1)-1),2))</f>
        <v>0</v>
      </c>
      <c r="J46" s="66" t="n">
        <f aca="false">IF($A46="","",ROUND(SUMIFS(Transactions!$C$2:$C$2001,Transactions!$F$2:$F$2001,$A46,Transactions!$A$2:$A$2001,"&gt;="&amp;DATE(Dashboard!$M$1,1,1),Transactions!$A$2:$A$2001,"&lt;="&amp;DATE(Dashboard!$M$1,12,31),Transactions!$G$2:$G$2001,"&lt;&gt;Exclude")-SUMIFS(Transactions!$C$2:$C$2001,Transactions!$H$2:$H$2001,$A46,Transactions!$A$2:$A$2001,"&gt;="&amp;DATE(Dashboard!$M$1,1,1),Transactions!$A$2:$A$2001,"&lt;="&amp;DATE(Dashboard!$M$1,12,31),Transactions!$G$2:$G$2001,"&lt;&gt;Exclude")+SUMIFS('Journal Entries'!$D$2:$D$1001,'Journal Entries'!$C$2:$C$1001,$A46,'Journal Entries'!$B$2:$B$1001,"&gt;="&amp;DATE(Dashboard!$M$1,1,1),'Journal Entries'!$B$2:$B$1001,"&lt;="&amp;DATE(Dashboard!$M$1,12,31))-SUMIFS('Journal Entries'!$E$2:$E$1001,'Journal Entries'!$C$2:$C$1001,$A46,'Journal Entries'!$B$2:$B$1001,"&gt;="&amp;DATE(Dashboard!$M$1,1,1),'Journal Entries'!$B$2:$B$1001,"&lt;="&amp;DATE(Dashboard!$M$1,12,31)),2))</f>
        <v>0</v>
      </c>
      <c r="K46" s="0" t="str">
        <f aca="false">IF(AND($C46="Expense",N($J46)&gt;0.004),$J46+ROW()/1000000000,"")</f>
        <v/>
      </c>
      <c r="L46" s="0" t="str">
        <f aca="false">IF(AND($C46="Income",-N($J46)&gt;0.004),-$J46+ROW()/1000000000,"")</f>
        <v/>
      </c>
    </row>
    <row r="47" customFormat="false" ht="15" hidden="false" customHeight="false" outlineLevel="0" collapsed="false">
      <c r="A47" s="67" t="s">
        <v>274</v>
      </c>
      <c r="B47" s="67" t="s">
        <v>194</v>
      </c>
      <c r="C47" s="68" t="str">
        <f aca="false">IF($B47="","",IFERROR(INDEX($O$2:$O$15,MATCH($B47,$N$2:$N$15,0)),"?"))</f>
        <v>Expense</v>
      </c>
      <c r="D47" s="67"/>
      <c r="E47" s="67" t="s">
        <v>275</v>
      </c>
      <c r="G47" s="66" t="n">
        <f aca="false">IF($A47="","",ROUND(SUMIFS(Transactions!$C$2:$C$2001,Transactions!$F$2:$F$2001,$A47,Transactions!$A$2:$A$2001,"&gt;="&amp;DATE(1900,1,1),Transactions!$A$2:$A$2001,"&lt;="&amp;'Balance Sheet'!$B$3,Transactions!$G$2:$G$2001,"&lt;&gt;Exclude")-SUMIFS(Transactions!$C$2:$C$2001,Transactions!$H$2:$H$2001,$A47,Transactions!$A$2:$A$2001,"&gt;="&amp;DATE(1900,1,1),Transactions!$A$2:$A$2001,"&lt;="&amp;'Balance Sheet'!$B$3,Transactions!$G$2:$G$2001,"&lt;&gt;Exclude")+SUMIFS('Journal Entries'!$D$2:$D$1001,'Journal Entries'!$C$2:$C$1001,$A47,'Journal Entries'!$B$2:$B$1001,"&gt;="&amp;DATE(1900,1,1),'Journal Entries'!$B$2:$B$1001,"&lt;="&amp;'Balance Sheet'!$B$3)-SUMIFS('Journal Entries'!$E$2:$E$1001,'Journal Entries'!$C$2:$C$1001,$A47,'Journal Entries'!$B$2:$B$1001,"&gt;="&amp;DATE(1900,1,1),'Journal Entries'!$B$2:$B$1001,"&lt;="&amp;'Balance Sheet'!$B$3),2))</f>
        <v>8.75</v>
      </c>
      <c r="H47" s="66" t="n">
        <f aca="false">IF($A47="","",ROUND(SUMIFS(Transactions!$C$2:$C$2001,Transactions!$F$2:$F$2001,$A47,Transactions!$A$2:$A$2001,"&gt;="&amp;'Profit &amp; Loss'!$B$3,Transactions!$A$2:$A$2001,"&lt;="&amp;'Profit &amp; Loss'!$B$4,Transactions!$G$2:$G$2001,"&lt;&gt;Exclude")-SUMIFS(Transactions!$C$2:$C$2001,Transactions!$H$2:$H$2001,$A47,Transactions!$A$2:$A$2001,"&gt;="&amp;'Profit &amp; Loss'!$B$3,Transactions!$A$2:$A$2001,"&lt;="&amp;'Profit &amp; Loss'!$B$4,Transactions!$G$2:$G$2001,"&lt;&gt;Exclude")+SUMIFS('Journal Entries'!$D$2:$D$1001,'Journal Entries'!$C$2:$C$1001,$A47,'Journal Entries'!$B$2:$B$1001,"&gt;="&amp;'Profit &amp; Loss'!$B$3,'Journal Entries'!$B$2:$B$1001,"&lt;="&amp;'Profit &amp; Loss'!$B$4)-SUMIFS('Journal Entries'!$E$2:$E$1001,'Journal Entries'!$C$2:$C$1001,$A47,'Journal Entries'!$B$2:$B$1001,"&gt;="&amp;'Profit &amp; Loss'!$B$3,'Journal Entries'!$B$2:$B$1001,"&lt;="&amp;'Profit &amp; Loss'!$B$4),2))</f>
        <v>8.75</v>
      </c>
      <c r="I47" s="66" t="n">
        <f aca="false">IF($A47="","",ROUND(SUMIFS(Transactions!$C$2:$C$2001,Transactions!$F$2:$F$2001,$A47,Transactions!$A$2:$A$2001,"&gt;="&amp;DATE(1900,1,1),Transactions!$A$2:$A$2001,"&lt;="&amp;DATE(YEAR('Balance Sheet'!$B$3),1,1)-1,Transactions!$G$2:$G$2001,"&lt;&gt;Exclude")-SUMIFS(Transactions!$C$2:$C$2001,Transactions!$H$2:$H$2001,$A47,Transactions!$A$2:$A$2001,"&gt;="&amp;DATE(1900,1,1),Transactions!$A$2:$A$2001,"&lt;="&amp;DATE(YEAR('Balance Sheet'!$B$3),1,1)-1,Transactions!$G$2:$G$2001,"&lt;&gt;Exclude")+SUMIFS('Journal Entries'!$D$2:$D$1001,'Journal Entries'!$C$2:$C$1001,$A47,'Journal Entries'!$B$2:$B$1001,"&gt;="&amp;DATE(1900,1,1),'Journal Entries'!$B$2:$B$1001,"&lt;="&amp;DATE(YEAR('Balance Sheet'!$B$3),1,1)-1)-SUMIFS('Journal Entries'!$E$2:$E$1001,'Journal Entries'!$C$2:$C$1001,$A47,'Journal Entries'!$B$2:$B$1001,"&gt;="&amp;DATE(1900,1,1),'Journal Entries'!$B$2:$B$1001,"&lt;="&amp;DATE(YEAR('Balance Sheet'!$B$3),1,1)-1),2))</f>
        <v>0</v>
      </c>
      <c r="J47" s="66" t="n">
        <f aca="false">IF($A47="","",ROUND(SUMIFS(Transactions!$C$2:$C$2001,Transactions!$F$2:$F$2001,$A47,Transactions!$A$2:$A$2001,"&gt;="&amp;DATE(Dashboard!$M$1,1,1),Transactions!$A$2:$A$2001,"&lt;="&amp;DATE(Dashboard!$M$1,12,31),Transactions!$G$2:$G$2001,"&lt;&gt;Exclude")-SUMIFS(Transactions!$C$2:$C$2001,Transactions!$H$2:$H$2001,$A47,Transactions!$A$2:$A$2001,"&gt;="&amp;DATE(Dashboard!$M$1,1,1),Transactions!$A$2:$A$2001,"&lt;="&amp;DATE(Dashboard!$M$1,12,31),Transactions!$G$2:$G$2001,"&lt;&gt;Exclude")+SUMIFS('Journal Entries'!$D$2:$D$1001,'Journal Entries'!$C$2:$C$1001,$A47,'Journal Entries'!$B$2:$B$1001,"&gt;="&amp;DATE(Dashboard!$M$1,1,1),'Journal Entries'!$B$2:$B$1001,"&lt;="&amp;DATE(Dashboard!$M$1,12,31))-SUMIFS('Journal Entries'!$E$2:$E$1001,'Journal Entries'!$C$2:$C$1001,$A47,'Journal Entries'!$B$2:$B$1001,"&gt;="&amp;DATE(Dashboard!$M$1,1,1),'Journal Entries'!$B$2:$B$1001,"&lt;="&amp;DATE(Dashboard!$M$1,12,31)),2))</f>
        <v>8.75</v>
      </c>
      <c r="K47" s="66" t="n">
        <f aca="false">IF(AND($C47="Expense",N($J47)&gt;0.004),$J47+ROW()/1000000000,"")</f>
        <v>8.750000047</v>
      </c>
      <c r="L47" s="0" t="str">
        <f aca="false">IF(AND($C47="Income",-N($J47)&gt;0.004),-$J47+ROW()/1000000000,"")</f>
        <v/>
      </c>
    </row>
    <row r="48" customFormat="false" ht="15" hidden="false" customHeight="false" outlineLevel="0" collapsed="false">
      <c r="A48" s="69"/>
      <c r="B48" s="69"/>
      <c r="C48" s="68" t="str">
        <f aca="false">IF($B48="","",IFERROR(INDEX($O$2:$O$15,MATCH($B48,$N$2:$N$15,0)),"?"))</f>
        <v/>
      </c>
      <c r="D48" s="69"/>
      <c r="E48" s="69"/>
      <c r="G48" s="0" t="str">
        <f aca="false">IF($A48="","",ROUND(SUMIFS(Transactions!$C$2:$C$2001,Transactions!$F$2:$F$2001,$A48,Transactions!$A$2:$A$2001,"&gt;="&amp;DATE(1900,1,1),Transactions!$A$2:$A$2001,"&lt;="&amp;'Balance Sheet'!$B$3,Transactions!$G$2:$G$2001,"&lt;&gt;Exclude")-SUMIFS(Transactions!$C$2:$C$2001,Transactions!$H$2:$H$2001,$A48,Transactions!$A$2:$A$2001,"&gt;="&amp;DATE(1900,1,1),Transactions!$A$2:$A$2001,"&lt;="&amp;'Balance Sheet'!$B$3,Transactions!$G$2:$G$2001,"&lt;&gt;Exclude")+SUMIFS('Journal Entries'!$D$2:$D$1001,'Journal Entries'!$C$2:$C$1001,$A48,'Journal Entries'!$B$2:$B$1001,"&gt;="&amp;DATE(1900,1,1),'Journal Entries'!$B$2:$B$1001,"&lt;="&amp;'Balance Sheet'!$B$3)-SUMIFS('Journal Entries'!$E$2:$E$1001,'Journal Entries'!$C$2:$C$1001,$A48,'Journal Entries'!$B$2:$B$1001,"&gt;="&amp;DATE(1900,1,1),'Journal Entries'!$B$2:$B$1001,"&lt;="&amp;'Balance Sheet'!$B$3),2))</f>
        <v/>
      </c>
      <c r="H48" s="0" t="str">
        <f aca="false">IF($A48="","",ROUND(SUMIFS(Transactions!$C$2:$C$2001,Transactions!$F$2:$F$2001,$A48,Transactions!$A$2:$A$2001,"&gt;="&amp;'Profit &amp; Loss'!$B$3,Transactions!$A$2:$A$2001,"&lt;="&amp;'Profit &amp; Loss'!$B$4,Transactions!$G$2:$G$2001,"&lt;&gt;Exclude")-SUMIFS(Transactions!$C$2:$C$2001,Transactions!$H$2:$H$2001,$A48,Transactions!$A$2:$A$2001,"&gt;="&amp;'Profit &amp; Loss'!$B$3,Transactions!$A$2:$A$2001,"&lt;="&amp;'Profit &amp; Loss'!$B$4,Transactions!$G$2:$G$2001,"&lt;&gt;Exclude")+SUMIFS('Journal Entries'!$D$2:$D$1001,'Journal Entries'!$C$2:$C$1001,$A48,'Journal Entries'!$B$2:$B$1001,"&gt;="&amp;'Profit &amp; Loss'!$B$3,'Journal Entries'!$B$2:$B$1001,"&lt;="&amp;'Profit &amp; Loss'!$B$4)-SUMIFS('Journal Entries'!$E$2:$E$1001,'Journal Entries'!$C$2:$C$1001,$A48,'Journal Entries'!$B$2:$B$1001,"&gt;="&amp;'Profit &amp; Loss'!$B$3,'Journal Entries'!$B$2:$B$1001,"&lt;="&amp;'Profit &amp; Loss'!$B$4),2))</f>
        <v/>
      </c>
      <c r="I48" s="0" t="str">
        <f aca="false">IF($A48="","",ROUND(SUMIFS(Transactions!$C$2:$C$2001,Transactions!$F$2:$F$2001,$A48,Transactions!$A$2:$A$2001,"&gt;="&amp;DATE(1900,1,1),Transactions!$A$2:$A$2001,"&lt;="&amp;DATE(YEAR('Balance Sheet'!$B$3),1,1)-1,Transactions!$G$2:$G$2001,"&lt;&gt;Exclude")-SUMIFS(Transactions!$C$2:$C$2001,Transactions!$H$2:$H$2001,$A48,Transactions!$A$2:$A$2001,"&gt;="&amp;DATE(1900,1,1),Transactions!$A$2:$A$2001,"&lt;="&amp;DATE(YEAR('Balance Sheet'!$B$3),1,1)-1,Transactions!$G$2:$G$2001,"&lt;&gt;Exclude")+SUMIFS('Journal Entries'!$D$2:$D$1001,'Journal Entries'!$C$2:$C$1001,$A48,'Journal Entries'!$B$2:$B$1001,"&gt;="&amp;DATE(1900,1,1),'Journal Entries'!$B$2:$B$1001,"&lt;="&amp;DATE(YEAR('Balance Sheet'!$B$3),1,1)-1)-SUMIFS('Journal Entries'!$E$2:$E$1001,'Journal Entries'!$C$2:$C$1001,$A48,'Journal Entries'!$B$2:$B$1001,"&gt;="&amp;DATE(1900,1,1),'Journal Entries'!$B$2:$B$1001,"&lt;="&amp;DATE(YEAR('Balance Sheet'!$B$3),1,1)-1),2))</f>
        <v/>
      </c>
      <c r="J48" s="0" t="str">
        <f aca="false">IF($A48="","",ROUND(SUMIFS(Transactions!$C$2:$C$2001,Transactions!$F$2:$F$2001,$A48,Transactions!$A$2:$A$2001,"&gt;="&amp;DATE(Dashboard!$M$1,1,1),Transactions!$A$2:$A$2001,"&lt;="&amp;DATE(Dashboard!$M$1,12,31),Transactions!$G$2:$G$2001,"&lt;&gt;Exclude")-SUMIFS(Transactions!$C$2:$C$2001,Transactions!$H$2:$H$2001,$A48,Transactions!$A$2:$A$2001,"&gt;="&amp;DATE(Dashboard!$M$1,1,1),Transactions!$A$2:$A$2001,"&lt;="&amp;DATE(Dashboard!$M$1,12,31),Transactions!$G$2:$G$2001,"&lt;&gt;Exclude")+SUMIFS('Journal Entries'!$D$2:$D$1001,'Journal Entries'!$C$2:$C$1001,$A48,'Journal Entries'!$B$2:$B$1001,"&gt;="&amp;DATE(Dashboard!$M$1,1,1),'Journal Entries'!$B$2:$B$1001,"&lt;="&amp;DATE(Dashboard!$M$1,12,31))-SUMIFS('Journal Entries'!$E$2:$E$1001,'Journal Entries'!$C$2:$C$1001,$A48,'Journal Entries'!$B$2:$B$1001,"&gt;="&amp;DATE(Dashboard!$M$1,1,1),'Journal Entries'!$B$2:$B$1001,"&lt;="&amp;DATE(Dashboard!$M$1,12,31)),2))</f>
        <v/>
      </c>
      <c r="K48" s="0" t="str">
        <f aca="false">IF(AND($C48="Expense",N($J48)&gt;0.004),$J48+ROW()/1000000000,"")</f>
        <v/>
      </c>
      <c r="L48" s="0" t="str">
        <f aca="false">IF(AND($C48="Income",-N($J48)&gt;0.004),-$J48+ROW()/1000000000,"")</f>
        <v/>
      </c>
    </row>
    <row r="49" customFormat="false" ht="15" hidden="false" customHeight="false" outlineLevel="0" collapsed="false">
      <c r="A49" s="69"/>
      <c r="B49" s="69"/>
      <c r="C49" s="68" t="str">
        <f aca="false">IF($B49="","",IFERROR(INDEX($O$2:$O$15,MATCH($B49,$N$2:$N$15,0)),"?"))</f>
        <v/>
      </c>
      <c r="D49" s="69"/>
      <c r="E49" s="69"/>
      <c r="G49" s="0" t="str">
        <f aca="false">IF($A49="","",ROUND(SUMIFS(Transactions!$C$2:$C$2001,Transactions!$F$2:$F$2001,$A49,Transactions!$A$2:$A$2001,"&gt;="&amp;DATE(1900,1,1),Transactions!$A$2:$A$2001,"&lt;="&amp;'Balance Sheet'!$B$3,Transactions!$G$2:$G$2001,"&lt;&gt;Exclude")-SUMIFS(Transactions!$C$2:$C$2001,Transactions!$H$2:$H$2001,$A49,Transactions!$A$2:$A$2001,"&gt;="&amp;DATE(1900,1,1),Transactions!$A$2:$A$2001,"&lt;="&amp;'Balance Sheet'!$B$3,Transactions!$G$2:$G$2001,"&lt;&gt;Exclude")+SUMIFS('Journal Entries'!$D$2:$D$1001,'Journal Entries'!$C$2:$C$1001,$A49,'Journal Entries'!$B$2:$B$1001,"&gt;="&amp;DATE(1900,1,1),'Journal Entries'!$B$2:$B$1001,"&lt;="&amp;'Balance Sheet'!$B$3)-SUMIFS('Journal Entries'!$E$2:$E$1001,'Journal Entries'!$C$2:$C$1001,$A49,'Journal Entries'!$B$2:$B$1001,"&gt;="&amp;DATE(1900,1,1),'Journal Entries'!$B$2:$B$1001,"&lt;="&amp;'Balance Sheet'!$B$3),2))</f>
        <v/>
      </c>
      <c r="H49" s="0" t="str">
        <f aca="false">IF($A49="","",ROUND(SUMIFS(Transactions!$C$2:$C$2001,Transactions!$F$2:$F$2001,$A49,Transactions!$A$2:$A$2001,"&gt;="&amp;'Profit &amp; Loss'!$B$3,Transactions!$A$2:$A$2001,"&lt;="&amp;'Profit &amp; Loss'!$B$4,Transactions!$G$2:$G$2001,"&lt;&gt;Exclude")-SUMIFS(Transactions!$C$2:$C$2001,Transactions!$H$2:$H$2001,$A49,Transactions!$A$2:$A$2001,"&gt;="&amp;'Profit &amp; Loss'!$B$3,Transactions!$A$2:$A$2001,"&lt;="&amp;'Profit &amp; Loss'!$B$4,Transactions!$G$2:$G$2001,"&lt;&gt;Exclude")+SUMIFS('Journal Entries'!$D$2:$D$1001,'Journal Entries'!$C$2:$C$1001,$A49,'Journal Entries'!$B$2:$B$1001,"&gt;="&amp;'Profit &amp; Loss'!$B$3,'Journal Entries'!$B$2:$B$1001,"&lt;="&amp;'Profit &amp; Loss'!$B$4)-SUMIFS('Journal Entries'!$E$2:$E$1001,'Journal Entries'!$C$2:$C$1001,$A49,'Journal Entries'!$B$2:$B$1001,"&gt;="&amp;'Profit &amp; Loss'!$B$3,'Journal Entries'!$B$2:$B$1001,"&lt;="&amp;'Profit &amp; Loss'!$B$4),2))</f>
        <v/>
      </c>
      <c r="I49" s="0" t="str">
        <f aca="false">IF($A49="","",ROUND(SUMIFS(Transactions!$C$2:$C$2001,Transactions!$F$2:$F$2001,$A49,Transactions!$A$2:$A$2001,"&gt;="&amp;DATE(1900,1,1),Transactions!$A$2:$A$2001,"&lt;="&amp;DATE(YEAR('Balance Sheet'!$B$3),1,1)-1,Transactions!$G$2:$G$2001,"&lt;&gt;Exclude")-SUMIFS(Transactions!$C$2:$C$2001,Transactions!$H$2:$H$2001,$A49,Transactions!$A$2:$A$2001,"&gt;="&amp;DATE(1900,1,1),Transactions!$A$2:$A$2001,"&lt;="&amp;DATE(YEAR('Balance Sheet'!$B$3),1,1)-1,Transactions!$G$2:$G$2001,"&lt;&gt;Exclude")+SUMIFS('Journal Entries'!$D$2:$D$1001,'Journal Entries'!$C$2:$C$1001,$A49,'Journal Entries'!$B$2:$B$1001,"&gt;="&amp;DATE(1900,1,1),'Journal Entries'!$B$2:$B$1001,"&lt;="&amp;DATE(YEAR('Balance Sheet'!$B$3),1,1)-1)-SUMIFS('Journal Entries'!$E$2:$E$1001,'Journal Entries'!$C$2:$C$1001,$A49,'Journal Entries'!$B$2:$B$1001,"&gt;="&amp;DATE(1900,1,1),'Journal Entries'!$B$2:$B$1001,"&lt;="&amp;DATE(YEAR('Balance Sheet'!$B$3),1,1)-1),2))</f>
        <v/>
      </c>
      <c r="J49" s="0" t="str">
        <f aca="false">IF($A49="","",ROUND(SUMIFS(Transactions!$C$2:$C$2001,Transactions!$F$2:$F$2001,$A49,Transactions!$A$2:$A$2001,"&gt;="&amp;DATE(Dashboard!$M$1,1,1),Transactions!$A$2:$A$2001,"&lt;="&amp;DATE(Dashboard!$M$1,12,31),Transactions!$G$2:$G$2001,"&lt;&gt;Exclude")-SUMIFS(Transactions!$C$2:$C$2001,Transactions!$H$2:$H$2001,$A49,Transactions!$A$2:$A$2001,"&gt;="&amp;DATE(Dashboard!$M$1,1,1),Transactions!$A$2:$A$2001,"&lt;="&amp;DATE(Dashboard!$M$1,12,31),Transactions!$G$2:$G$2001,"&lt;&gt;Exclude")+SUMIFS('Journal Entries'!$D$2:$D$1001,'Journal Entries'!$C$2:$C$1001,$A49,'Journal Entries'!$B$2:$B$1001,"&gt;="&amp;DATE(Dashboard!$M$1,1,1),'Journal Entries'!$B$2:$B$1001,"&lt;="&amp;DATE(Dashboard!$M$1,12,31))-SUMIFS('Journal Entries'!$E$2:$E$1001,'Journal Entries'!$C$2:$C$1001,$A49,'Journal Entries'!$B$2:$B$1001,"&gt;="&amp;DATE(Dashboard!$M$1,1,1),'Journal Entries'!$B$2:$B$1001,"&lt;="&amp;DATE(Dashboard!$M$1,12,31)),2))</f>
        <v/>
      </c>
      <c r="K49" s="0" t="str">
        <f aca="false">IF(AND($C49="Expense",N($J49)&gt;0.004),$J49+ROW()/1000000000,"")</f>
        <v/>
      </c>
      <c r="L49" s="0" t="str">
        <f aca="false">IF(AND($C49="Income",-N($J49)&gt;0.004),-$J49+ROW()/1000000000,"")</f>
        <v/>
      </c>
    </row>
    <row r="50" customFormat="false" ht="15" hidden="false" customHeight="false" outlineLevel="0" collapsed="false">
      <c r="A50" s="69"/>
      <c r="B50" s="69"/>
      <c r="C50" s="68" t="str">
        <f aca="false">IF($B50="","",IFERROR(INDEX($O$2:$O$15,MATCH($B50,$N$2:$N$15,0)),"?"))</f>
        <v/>
      </c>
      <c r="D50" s="69"/>
      <c r="E50" s="69"/>
      <c r="G50" s="0" t="str">
        <f aca="false">IF($A50="","",ROUND(SUMIFS(Transactions!$C$2:$C$2001,Transactions!$F$2:$F$2001,$A50,Transactions!$A$2:$A$2001,"&gt;="&amp;DATE(1900,1,1),Transactions!$A$2:$A$2001,"&lt;="&amp;'Balance Sheet'!$B$3,Transactions!$G$2:$G$2001,"&lt;&gt;Exclude")-SUMIFS(Transactions!$C$2:$C$2001,Transactions!$H$2:$H$2001,$A50,Transactions!$A$2:$A$2001,"&gt;="&amp;DATE(1900,1,1),Transactions!$A$2:$A$2001,"&lt;="&amp;'Balance Sheet'!$B$3,Transactions!$G$2:$G$2001,"&lt;&gt;Exclude")+SUMIFS('Journal Entries'!$D$2:$D$1001,'Journal Entries'!$C$2:$C$1001,$A50,'Journal Entries'!$B$2:$B$1001,"&gt;="&amp;DATE(1900,1,1),'Journal Entries'!$B$2:$B$1001,"&lt;="&amp;'Balance Sheet'!$B$3)-SUMIFS('Journal Entries'!$E$2:$E$1001,'Journal Entries'!$C$2:$C$1001,$A50,'Journal Entries'!$B$2:$B$1001,"&gt;="&amp;DATE(1900,1,1),'Journal Entries'!$B$2:$B$1001,"&lt;="&amp;'Balance Sheet'!$B$3),2))</f>
        <v/>
      </c>
      <c r="H50" s="0" t="str">
        <f aca="false">IF($A50="","",ROUND(SUMIFS(Transactions!$C$2:$C$2001,Transactions!$F$2:$F$2001,$A50,Transactions!$A$2:$A$2001,"&gt;="&amp;'Profit &amp; Loss'!$B$3,Transactions!$A$2:$A$2001,"&lt;="&amp;'Profit &amp; Loss'!$B$4,Transactions!$G$2:$G$2001,"&lt;&gt;Exclude")-SUMIFS(Transactions!$C$2:$C$2001,Transactions!$H$2:$H$2001,$A50,Transactions!$A$2:$A$2001,"&gt;="&amp;'Profit &amp; Loss'!$B$3,Transactions!$A$2:$A$2001,"&lt;="&amp;'Profit &amp; Loss'!$B$4,Transactions!$G$2:$G$2001,"&lt;&gt;Exclude")+SUMIFS('Journal Entries'!$D$2:$D$1001,'Journal Entries'!$C$2:$C$1001,$A50,'Journal Entries'!$B$2:$B$1001,"&gt;="&amp;'Profit &amp; Loss'!$B$3,'Journal Entries'!$B$2:$B$1001,"&lt;="&amp;'Profit &amp; Loss'!$B$4)-SUMIFS('Journal Entries'!$E$2:$E$1001,'Journal Entries'!$C$2:$C$1001,$A50,'Journal Entries'!$B$2:$B$1001,"&gt;="&amp;'Profit &amp; Loss'!$B$3,'Journal Entries'!$B$2:$B$1001,"&lt;="&amp;'Profit &amp; Loss'!$B$4),2))</f>
        <v/>
      </c>
      <c r="I50" s="0" t="str">
        <f aca="false">IF($A50="","",ROUND(SUMIFS(Transactions!$C$2:$C$2001,Transactions!$F$2:$F$2001,$A50,Transactions!$A$2:$A$2001,"&gt;="&amp;DATE(1900,1,1),Transactions!$A$2:$A$2001,"&lt;="&amp;DATE(YEAR('Balance Sheet'!$B$3),1,1)-1,Transactions!$G$2:$G$2001,"&lt;&gt;Exclude")-SUMIFS(Transactions!$C$2:$C$2001,Transactions!$H$2:$H$2001,$A50,Transactions!$A$2:$A$2001,"&gt;="&amp;DATE(1900,1,1),Transactions!$A$2:$A$2001,"&lt;="&amp;DATE(YEAR('Balance Sheet'!$B$3),1,1)-1,Transactions!$G$2:$G$2001,"&lt;&gt;Exclude")+SUMIFS('Journal Entries'!$D$2:$D$1001,'Journal Entries'!$C$2:$C$1001,$A50,'Journal Entries'!$B$2:$B$1001,"&gt;="&amp;DATE(1900,1,1),'Journal Entries'!$B$2:$B$1001,"&lt;="&amp;DATE(YEAR('Balance Sheet'!$B$3),1,1)-1)-SUMIFS('Journal Entries'!$E$2:$E$1001,'Journal Entries'!$C$2:$C$1001,$A50,'Journal Entries'!$B$2:$B$1001,"&gt;="&amp;DATE(1900,1,1),'Journal Entries'!$B$2:$B$1001,"&lt;="&amp;DATE(YEAR('Balance Sheet'!$B$3),1,1)-1),2))</f>
        <v/>
      </c>
      <c r="J50" s="0" t="str">
        <f aca="false">IF($A50="","",ROUND(SUMIFS(Transactions!$C$2:$C$2001,Transactions!$F$2:$F$2001,$A50,Transactions!$A$2:$A$2001,"&gt;="&amp;DATE(Dashboard!$M$1,1,1),Transactions!$A$2:$A$2001,"&lt;="&amp;DATE(Dashboard!$M$1,12,31),Transactions!$G$2:$G$2001,"&lt;&gt;Exclude")-SUMIFS(Transactions!$C$2:$C$2001,Transactions!$H$2:$H$2001,$A50,Transactions!$A$2:$A$2001,"&gt;="&amp;DATE(Dashboard!$M$1,1,1),Transactions!$A$2:$A$2001,"&lt;="&amp;DATE(Dashboard!$M$1,12,31),Transactions!$G$2:$G$2001,"&lt;&gt;Exclude")+SUMIFS('Journal Entries'!$D$2:$D$1001,'Journal Entries'!$C$2:$C$1001,$A50,'Journal Entries'!$B$2:$B$1001,"&gt;="&amp;DATE(Dashboard!$M$1,1,1),'Journal Entries'!$B$2:$B$1001,"&lt;="&amp;DATE(Dashboard!$M$1,12,31))-SUMIFS('Journal Entries'!$E$2:$E$1001,'Journal Entries'!$C$2:$C$1001,$A50,'Journal Entries'!$B$2:$B$1001,"&gt;="&amp;DATE(Dashboard!$M$1,1,1),'Journal Entries'!$B$2:$B$1001,"&lt;="&amp;DATE(Dashboard!$M$1,12,31)),2))</f>
        <v/>
      </c>
      <c r="K50" s="0" t="str">
        <f aca="false">IF(AND($C50="Expense",N($J50)&gt;0.004),$J50+ROW()/1000000000,"")</f>
        <v/>
      </c>
      <c r="L50" s="0" t="str">
        <f aca="false">IF(AND($C50="Income",-N($J50)&gt;0.004),-$J50+ROW()/1000000000,"")</f>
        <v/>
      </c>
    </row>
    <row r="51" customFormat="false" ht="15" hidden="false" customHeight="false" outlineLevel="0" collapsed="false">
      <c r="A51" s="69"/>
      <c r="B51" s="69"/>
      <c r="C51" s="68" t="str">
        <f aca="false">IF($B51="","",IFERROR(INDEX($O$2:$O$15,MATCH($B51,$N$2:$N$15,0)),"?"))</f>
        <v/>
      </c>
      <c r="D51" s="69"/>
      <c r="E51" s="69"/>
      <c r="G51" s="0" t="str">
        <f aca="false">IF($A51="","",ROUND(SUMIFS(Transactions!$C$2:$C$2001,Transactions!$F$2:$F$2001,$A51,Transactions!$A$2:$A$2001,"&gt;="&amp;DATE(1900,1,1),Transactions!$A$2:$A$2001,"&lt;="&amp;'Balance Sheet'!$B$3,Transactions!$G$2:$G$2001,"&lt;&gt;Exclude")-SUMIFS(Transactions!$C$2:$C$2001,Transactions!$H$2:$H$2001,$A51,Transactions!$A$2:$A$2001,"&gt;="&amp;DATE(1900,1,1),Transactions!$A$2:$A$2001,"&lt;="&amp;'Balance Sheet'!$B$3,Transactions!$G$2:$G$2001,"&lt;&gt;Exclude")+SUMIFS('Journal Entries'!$D$2:$D$1001,'Journal Entries'!$C$2:$C$1001,$A51,'Journal Entries'!$B$2:$B$1001,"&gt;="&amp;DATE(1900,1,1),'Journal Entries'!$B$2:$B$1001,"&lt;="&amp;'Balance Sheet'!$B$3)-SUMIFS('Journal Entries'!$E$2:$E$1001,'Journal Entries'!$C$2:$C$1001,$A51,'Journal Entries'!$B$2:$B$1001,"&gt;="&amp;DATE(1900,1,1),'Journal Entries'!$B$2:$B$1001,"&lt;="&amp;'Balance Sheet'!$B$3),2))</f>
        <v/>
      </c>
      <c r="H51" s="0" t="str">
        <f aca="false">IF($A51="","",ROUND(SUMIFS(Transactions!$C$2:$C$2001,Transactions!$F$2:$F$2001,$A51,Transactions!$A$2:$A$2001,"&gt;="&amp;'Profit &amp; Loss'!$B$3,Transactions!$A$2:$A$2001,"&lt;="&amp;'Profit &amp; Loss'!$B$4,Transactions!$G$2:$G$2001,"&lt;&gt;Exclude")-SUMIFS(Transactions!$C$2:$C$2001,Transactions!$H$2:$H$2001,$A51,Transactions!$A$2:$A$2001,"&gt;="&amp;'Profit &amp; Loss'!$B$3,Transactions!$A$2:$A$2001,"&lt;="&amp;'Profit &amp; Loss'!$B$4,Transactions!$G$2:$G$2001,"&lt;&gt;Exclude")+SUMIFS('Journal Entries'!$D$2:$D$1001,'Journal Entries'!$C$2:$C$1001,$A51,'Journal Entries'!$B$2:$B$1001,"&gt;="&amp;'Profit &amp; Loss'!$B$3,'Journal Entries'!$B$2:$B$1001,"&lt;="&amp;'Profit &amp; Loss'!$B$4)-SUMIFS('Journal Entries'!$E$2:$E$1001,'Journal Entries'!$C$2:$C$1001,$A51,'Journal Entries'!$B$2:$B$1001,"&gt;="&amp;'Profit &amp; Loss'!$B$3,'Journal Entries'!$B$2:$B$1001,"&lt;="&amp;'Profit &amp; Loss'!$B$4),2))</f>
        <v/>
      </c>
      <c r="I51" s="0" t="str">
        <f aca="false">IF($A51="","",ROUND(SUMIFS(Transactions!$C$2:$C$2001,Transactions!$F$2:$F$2001,$A51,Transactions!$A$2:$A$2001,"&gt;="&amp;DATE(1900,1,1),Transactions!$A$2:$A$2001,"&lt;="&amp;DATE(YEAR('Balance Sheet'!$B$3),1,1)-1,Transactions!$G$2:$G$2001,"&lt;&gt;Exclude")-SUMIFS(Transactions!$C$2:$C$2001,Transactions!$H$2:$H$2001,$A51,Transactions!$A$2:$A$2001,"&gt;="&amp;DATE(1900,1,1),Transactions!$A$2:$A$2001,"&lt;="&amp;DATE(YEAR('Balance Sheet'!$B$3),1,1)-1,Transactions!$G$2:$G$2001,"&lt;&gt;Exclude")+SUMIFS('Journal Entries'!$D$2:$D$1001,'Journal Entries'!$C$2:$C$1001,$A51,'Journal Entries'!$B$2:$B$1001,"&gt;="&amp;DATE(1900,1,1),'Journal Entries'!$B$2:$B$1001,"&lt;="&amp;DATE(YEAR('Balance Sheet'!$B$3),1,1)-1)-SUMIFS('Journal Entries'!$E$2:$E$1001,'Journal Entries'!$C$2:$C$1001,$A51,'Journal Entries'!$B$2:$B$1001,"&gt;="&amp;DATE(1900,1,1),'Journal Entries'!$B$2:$B$1001,"&lt;="&amp;DATE(YEAR('Balance Sheet'!$B$3),1,1)-1),2))</f>
        <v/>
      </c>
      <c r="J51" s="0" t="str">
        <f aca="false">IF($A51="","",ROUND(SUMIFS(Transactions!$C$2:$C$2001,Transactions!$F$2:$F$2001,$A51,Transactions!$A$2:$A$2001,"&gt;="&amp;DATE(Dashboard!$M$1,1,1),Transactions!$A$2:$A$2001,"&lt;="&amp;DATE(Dashboard!$M$1,12,31),Transactions!$G$2:$G$2001,"&lt;&gt;Exclude")-SUMIFS(Transactions!$C$2:$C$2001,Transactions!$H$2:$H$2001,$A51,Transactions!$A$2:$A$2001,"&gt;="&amp;DATE(Dashboard!$M$1,1,1),Transactions!$A$2:$A$2001,"&lt;="&amp;DATE(Dashboard!$M$1,12,31),Transactions!$G$2:$G$2001,"&lt;&gt;Exclude")+SUMIFS('Journal Entries'!$D$2:$D$1001,'Journal Entries'!$C$2:$C$1001,$A51,'Journal Entries'!$B$2:$B$1001,"&gt;="&amp;DATE(Dashboard!$M$1,1,1),'Journal Entries'!$B$2:$B$1001,"&lt;="&amp;DATE(Dashboard!$M$1,12,31))-SUMIFS('Journal Entries'!$E$2:$E$1001,'Journal Entries'!$C$2:$C$1001,$A51,'Journal Entries'!$B$2:$B$1001,"&gt;="&amp;DATE(Dashboard!$M$1,1,1),'Journal Entries'!$B$2:$B$1001,"&lt;="&amp;DATE(Dashboard!$M$1,12,31)),2))</f>
        <v/>
      </c>
      <c r="K51" s="0" t="str">
        <f aca="false">IF(AND($C51="Expense",N($J51)&gt;0.004),$J51+ROW()/1000000000,"")</f>
        <v/>
      </c>
      <c r="L51" s="0" t="str">
        <f aca="false">IF(AND($C51="Income",-N($J51)&gt;0.004),-$J51+ROW()/1000000000,"")</f>
        <v/>
      </c>
    </row>
    <row r="52" customFormat="false" ht="15" hidden="false" customHeight="false" outlineLevel="0" collapsed="false">
      <c r="A52" s="69"/>
      <c r="B52" s="69"/>
      <c r="C52" s="68" t="str">
        <f aca="false">IF($B52="","",IFERROR(INDEX($O$2:$O$15,MATCH($B52,$N$2:$N$15,0)),"?"))</f>
        <v/>
      </c>
      <c r="D52" s="69"/>
      <c r="E52" s="69"/>
      <c r="G52" s="0" t="str">
        <f aca="false">IF($A52="","",ROUND(SUMIFS(Transactions!$C$2:$C$2001,Transactions!$F$2:$F$2001,$A52,Transactions!$A$2:$A$2001,"&gt;="&amp;DATE(1900,1,1),Transactions!$A$2:$A$2001,"&lt;="&amp;'Balance Sheet'!$B$3,Transactions!$G$2:$G$2001,"&lt;&gt;Exclude")-SUMIFS(Transactions!$C$2:$C$2001,Transactions!$H$2:$H$2001,$A52,Transactions!$A$2:$A$2001,"&gt;="&amp;DATE(1900,1,1),Transactions!$A$2:$A$2001,"&lt;="&amp;'Balance Sheet'!$B$3,Transactions!$G$2:$G$2001,"&lt;&gt;Exclude")+SUMIFS('Journal Entries'!$D$2:$D$1001,'Journal Entries'!$C$2:$C$1001,$A52,'Journal Entries'!$B$2:$B$1001,"&gt;="&amp;DATE(1900,1,1),'Journal Entries'!$B$2:$B$1001,"&lt;="&amp;'Balance Sheet'!$B$3)-SUMIFS('Journal Entries'!$E$2:$E$1001,'Journal Entries'!$C$2:$C$1001,$A52,'Journal Entries'!$B$2:$B$1001,"&gt;="&amp;DATE(1900,1,1),'Journal Entries'!$B$2:$B$1001,"&lt;="&amp;'Balance Sheet'!$B$3),2))</f>
        <v/>
      </c>
      <c r="H52" s="0" t="str">
        <f aca="false">IF($A52="","",ROUND(SUMIFS(Transactions!$C$2:$C$2001,Transactions!$F$2:$F$2001,$A52,Transactions!$A$2:$A$2001,"&gt;="&amp;'Profit &amp; Loss'!$B$3,Transactions!$A$2:$A$2001,"&lt;="&amp;'Profit &amp; Loss'!$B$4,Transactions!$G$2:$G$2001,"&lt;&gt;Exclude")-SUMIFS(Transactions!$C$2:$C$2001,Transactions!$H$2:$H$2001,$A52,Transactions!$A$2:$A$2001,"&gt;="&amp;'Profit &amp; Loss'!$B$3,Transactions!$A$2:$A$2001,"&lt;="&amp;'Profit &amp; Loss'!$B$4,Transactions!$G$2:$G$2001,"&lt;&gt;Exclude")+SUMIFS('Journal Entries'!$D$2:$D$1001,'Journal Entries'!$C$2:$C$1001,$A52,'Journal Entries'!$B$2:$B$1001,"&gt;="&amp;'Profit &amp; Loss'!$B$3,'Journal Entries'!$B$2:$B$1001,"&lt;="&amp;'Profit &amp; Loss'!$B$4)-SUMIFS('Journal Entries'!$E$2:$E$1001,'Journal Entries'!$C$2:$C$1001,$A52,'Journal Entries'!$B$2:$B$1001,"&gt;="&amp;'Profit &amp; Loss'!$B$3,'Journal Entries'!$B$2:$B$1001,"&lt;="&amp;'Profit &amp; Loss'!$B$4),2))</f>
        <v/>
      </c>
      <c r="I52" s="0" t="str">
        <f aca="false">IF($A52="","",ROUND(SUMIFS(Transactions!$C$2:$C$2001,Transactions!$F$2:$F$2001,$A52,Transactions!$A$2:$A$2001,"&gt;="&amp;DATE(1900,1,1),Transactions!$A$2:$A$2001,"&lt;="&amp;DATE(YEAR('Balance Sheet'!$B$3),1,1)-1,Transactions!$G$2:$G$2001,"&lt;&gt;Exclude")-SUMIFS(Transactions!$C$2:$C$2001,Transactions!$H$2:$H$2001,$A52,Transactions!$A$2:$A$2001,"&gt;="&amp;DATE(1900,1,1),Transactions!$A$2:$A$2001,"&lt;="&amp;DATE(YEAR('Balance Sheet'!$B$3),1,1)-1,Transactions!$G$2:$G$2001,"&lt;&gt;Exclude")+SUMIFS('Journal Entries'!$D$2:$D$1001,'Journal Entries'!$C$2:$C$1001,$A52,'Journal Entries'!$B$2:$B$1001,"&gt;="&amp;DATE(1900,1,1),'Journal Entries'!$B$2:$B$1001,"&lt;="&amp;DATE(YEAR('Balance Sheet'!$B$3),1,1)-1)-SUMIFS('Journal Entries'!$E$2:$E$1001,'Journal Entries'!$C$2:$C$1001,$A52,'Journal Entries'!$B$2:$B$1001,"&gt;="&amp;DATE(1900,1,1),'Journal Entries'!$B$2:$B$1001,"&lt;="&amp;DATE(YEAR('Balance Sheet'!$B$3),1,1)-1),2))</f>
        <v/>
      </c>
      <c r="J52" s="0" t="str">
        <f aca="false">IF($A52="","",ROUND(SUMIFS(Transactions!$C$2:$C$2001,Transactions!$F$2:$F$2001,$A52,Transactions!$A$2:$A$2001,"&gt;="&amp;DATE(Dashboard!$M$1,1,1),Transactions!$A$2:$A$2001,"&lt;="&amp;DATE(Dashboard!$M$1,12,31),Transactions!$G$2:$G$2001,"&lt;&gt;Exclude")-SUMIFS(Transactions!$C$2:$C$2001,Transactions!$H$2:$H$2001,$A52,Transactions!$A$2:$A$2001,"&gt;="&amp;DATE(Dashboard!$M$1,1,1),Transactions!$A$2:$A$2001,"&lt;="&amp;DATE(Dashboard!$M$1,12,31),Transactions!$G$2:$G$2001,"&lt;&gt;Exclude")+SUMIFS('Journal Entries'!$D$2:$D$1001,'Journal Entries'!$C$2:$C$1001,$A52,'Journal Entries'!$B$2:$B$1001,"&gt;="&amp;DATE(Dashboard!$M$1,1,1),'Journal Entries'!$B$2:$B$1001,"&lt;="&amp;DATE(Dashboard!$M$1,12,31))-SUMIFS('Journal Entries'!$E$2:$E$1001,'Journal Entries'!$C$2:$C$1001,$A52,'Journal Entries'!$B$2:$B$1001,"&gt;="&amp;DATE(Dashboard!$M$1,1,1),'Journal Entries'!$B$2:$B$1001,"&lt;="&amp;DATE(Dashboard!$M$1,12,31)),2))</f>
        <v/>
      </c>
      <c r="K52" s="0" t="str">
        <f aca="false">IF(AND($C52="Expense",N($J52)&gt;0.004),$J52+ROW()/1000000000,"")</f>
        <v/>
      </c>
      <c r="L52" s="0" t="str">
        <f aca="false">IF(AND($C52="Income",-N($J52)&gt;0.004),-$J52+ROW()/1000000000,"")</f>
        <v/>
      </c>
    </row>
    <row r="53" customFormat="false" ht="15" hidden="false" customHeight="false" outlineLevel="0" collapsed="false">
      <c r="A53" s="69"/>
      <c r="B53" s="69"/>
      <c r="C53" s="68" t="str">
        <f aca="false">IF($B53="","",IFERROR(INDEX($O$2:$O$15,MATCH($B53,$N$2:$N$15,0)),"?"))</f>
        <v/>
      </c>
      <c r="D53" s="69"/>
      <c r="E53" s="69"/>
      <c r="G53" s="0" t="str">
        <f aca="false">IF($A53="","",ROUND(SUMIFS(Transactions!$C$2:$C$2001,Transactions!$F$2:$F$2001,$A53,Transactions!$A$2:$A$2001,"&gt;="&amp;DATE(1900,1,1),Transactions!$A$2:$A$2001,"&lt;="&amp;'Balance Sheet'!$B$3,Transactions!$G$2:$G$2001,"&lt;&gt;Exclude")-SUMIFS(Transactions!$C$2:$C$2001,Transactions!$H$2:$H$2001,$A53,Transactions!$A$2:$A$2001,"&gt;="&amp;DATE(1900,1,1),Transactions!$A$2:$A$2001,"&lt;="&amp;'Balance Sheet'!$B$3,Transactions!$G$2:$G$2001,"&lt;&gt;Exclude")+SUMIFS('Journal Entries'!$D$2:$D$1001,'Journal Entries'!$C$2:$C$1001,$A53,'Journal Entries'!$B$2:$B$1001,"&gt;="&amp;DATE(1900,1,1),'Journal Entries'!$B$2:$B$1001,"&lt;="&amp;'Balance Sheet'!$B$3)-SUMIFS('Journal Entries'!$E$2:$E$1001,'Journal Entries'!$C$2:$C$1001,$A53,'Journal Entries'!$B$2:$B$1001,"&gt;="&amp;DATE(1900,1,1),'Journal Entries'!$B$2:$B$1001,"&lt;="&amp;'Balance Sheet'!$B$3),2))</f>
        <v/>
      </c>
      <c r="H53" s="0" t="str">
        <f aca="false">IF($A53="","",ROUND(SUMIFS(Transactions!$C$2:$C$2001,Transactions!$F$2:$F$2001,$A53,Transactions!$A$2:$A$2001,"&gt;="&amp;'Profit &amp; Loss'!$B$3,Transactions!$A$2:$A$2001,"&lt;="&amp;'Profit &amp; Loss'!$B$4,Transactions!$G$2:$G$2001,"&lt;&gt;Exclude")-SUMIFS(Transactions!$C$2:$C$2001,Transactions!$H$2:$H$2001,$A53,Transactions!$A$2:$A$2001,"&gt;="&amp;'Profit &amp; Loss'!$B$3,Transactions!$A$2:$A$2001,"&lt;="&amp;'Profit &amp; Loss'!$B$4,Transactions!$G$2:$G$2001,"&lt;&gt;Exclude")+SUMIFS('Journal Entries'!$D$2:$D$1001,'Journal Entries'!$C$2:$C$1001,$A53,'Journal Entries'!$B$2:$B$1001,"&gt;="&amp;'Profit &amp; Loss'!$B$3,'Journal Entries'!$B$2:$B$1001,"&lt;="&amp;'Profit &amp; Loss'!$B$4)-SUMIFS('Journal Entries'!$E$2:$E$1001,'Journal Entries'!$C$2:$C$1001,$A53,'Journal Entries'!$B$2:$B$1001,"&gt;="&amp;'Profit &amp; Loss'!$B$3,'Journal Entries'!$B$2:$B$1001,"&lt;="&amp;'Profit &amp; Loss'!$B$4),2))</f>
        <v/>
      </c>
      <c r="I53" s="0" t="str">
        <f aca="false">IF($A53="","",ROUND(SUMIFS(Transactions!$C$2:$C$2001,Transactions!$F$2:$F$2001,$A53,Transactions!$A$2:$A$2001,"&gt;="&amp;DATE(1900,1,1),Transactions!$A$2:$A$2001,"&lt;="&amp;DATE(YEAR('Balance Sheet'!$B$3),1,1)-1,Transactions!$G$2:$G$2001,"&lt;&gt;Exclude")-SUMIFS(Transactions!$C$2:$C$2001,Transactions!$H$2:$H$2001,$A53,Transactions!$A$2:$A$2001,"&gt;="&amp;DATE(1900,1,1),Transactions!$A$2:$A$2001,"&lt;="&amp;DATE(YEAR('Balance Sheet'!$B$3),1,1)-1,Transactions!$G$2:$G$2001,"&lt;&gt;Exclude")+SUMIFS('Journal Entries'!$D$2:$D$1001,'Journal Entries'!$C$2:$C$1001,$A53,'Journal Entries'!$B$2:$B$1001,"&gt;="&amp;DATE(1900,1,1),'Journal Entries'!$B$2:$B$1001,"&lt;="&amp;DATE(YEAR('Balance Sheet'!$B$3),1,1)-1)-SUMIFS('Journal Entries'!$E$2:$E$1001,'Journal Entries'!$C$2:$C$1001,$A53,'Journal Entries'!$B$2:$B$1001,"&gt;="&amp;DATE(1900,1,1),'Journal Entries'!$B$2:$B$1001,"&lt;="&amp;DATE(YEAR('Balance Sheet'!$B$3),1,1)-1),2))</f>
        <v/>
      </c>
      <c r="J53" s="0" t="str">
        <f aca="false">IF($A53="","",ROUND(SUMIFS(Transactions!$C$2:$C$2001,Transactions!$F$2:$F$2001,$A53,Transactions!$A$2:$A$2001,"&gt;="&amp;DATE(Dashboard!$M$1,1,1),Transactions!$A$2:$A$2001,"&lt;="&amp;DATE(Dashboard!$M$1,12,31),Transactions!$G$2:$G$2001,"&lt;&gt;Exclude")-SUMIFS(Transactions!$C$2:$C$2001,Transactions!$H$2:$H$2001,$A53,Transactions!$A$2:$A$2001,"&gt;="&amp;DATE(Dashboard!$M$1,1,1),Transactions!$A$2:$A$2001,"&lt;="&amp;DATE(Dashboard!$M$1,12,31),Transactions!$G$2:$G$2001,"&lt;&gt;Exclude")+SUMIFS('Journal Entries'!$D$2:$D$1001,'Journal Entries'!$C$2:$C$1001,$A53,'Journal Entries'!$B$2:$B$1001,"&gt;="&amp;DATE(Dashboard!$M$1,1,1),'Journal Entries'!$B$2:$B$1001,"&lt;="&amp;DATE(Dashboard!$M$1,12,31))-SUMIFS('Journal Entries'!$E$2:$E$1001,'Journal Entries'!$C$2:$C$1001,$A53,'Journal Entries'!$B$2:$B$1001,"&gt;="&amp;DATE(Dashboard!$M$1,1,1),'Journal Entries'!$B$2:$B$1001,"&lt;="&amp;DATE(Dashboard!$M$1,12,31)),2))</f>
        <v/>
      </c>
      <c r="K53" s="0" t="str">
        <f aca="false">IF(AND($C53="Expense",N($J53)&gt;0.004),$J53+ROW()/1000000000,"")</f>
        <v/>
      </c>
      <c r="L53" s="0" t="str">
        <f aca="false">IF(AND($C53="Income",-N($J53)&gt;0.004),-$J53+ROW()/1000000000,"")</f>
        <v/>
      </c>
    </row>
    <row r="54" customFormat="false" ht="15" hidden="false" customHeight="false" outlineLevel="0" collapsed="false">
      <c r="A54" s="69"/>
      <c r="B54" s="69"/>
      <c r="C54" s="68" t="str">
        <f aca="false">IF($B54="","",IFERROR(INDEX($O$2:$O$15,MATCH($B54,$N$2:$N$15,0)),"?"))</f>
        <v/>
      </c>
      <c r="D54" s="69"/>
      <c r="E54" s="69"/>
      <c r="G54" s="0" t="str">
        <f aca="false">IF($A54="","",ROUND(SUMIFS(Transactions!$C$2:$C$2001,Transactions!$F$2:$F$2001,$A54,Transactions!$A$2:$A$2001,"&gt;="&amp;DATE(1900,1,1),Transactions!$A$2:$A$2001,"&lt;="&amp;'Balance Sheet'!$B$3,Transactions!$G$2:$G$2001,"&lt;&gt;Exclude")-SUMIFS(Transactions!$C$2:$C$2001,Transactions!$H$2:$H$2001,$A54,Transactions!$A$2:$A$2001,"&gt;="&amp;DATE(1900,1,1),Transactions!$A$2:$A$2001,"&lt;="&amp;'Balance Sheet'!$B$3,Transactions!$G$2:$G$2001,"&lt;&gt;Exclude")+SUMIFS('Journal Entries'!$D$2:$D$1001,'Journal Entries'!$C$2:$C$1001,$A54,'Journal Entries'!$B$2:$B$1001,"&gt;="&amp;DATE(1900,1,1),'Journal Entries'!$B$2:$B$1001,"&lt;="&amp;'Balance Sheet'!$B$3)-SUMIFS('Journal Entries'!$E$2:$E$1001,'Journal Entries'!$C$2:$C$1001,$A54,'Journal Entries'!$B$2:$B$1001,"&gt;="&amp;DATE(1900,1,1),'Journal Entries'!$B$2:$B$1001,"&lt;="&amp;'Balance Sheet'!$B$3),2))</f>
        <v/>
      </c>
      <c r="H54" s="0" t="str">
        <f aca="false">IF($A54="","",ROUND(SUMIFS(Transactions!$C$2:$C$2001,Transactions!$F$2:$F$2001,$A54,Transactions!$A$2:$A$2001,"&gt;="&amp;'Profit &amp; Loss'!$B$3,Transactions!$A$2:$A$2001,"&lt;="&amp;'Profit &amp; Loss'!$B$4,Transactions!$G$2:$G$2001,"&lt;&gt;Exclude")-SUMIFS(Transactions!$C$2:$C$2001,Transactions!$H$2:$H$2001,$A54,Transactions!$A$2:$A$2001,"&gt;="&amp;'Profit &amp; Loss'!$B$3,Transactions!$A$2:$A$2001,"&lt;="&amp;'Profit &amp; Loss'!$B$4,Transactions!$G$2:$G$2001,"&lt;&gt;Exclude")+SUMIFS('Journal Entries'!$D$2:$D$1001,'Journal Entries'!$C$2:$C$1001,$A54,'Journal Entries'!$B$2:$B$1001,"&gt;="&amp;'Profit &amp; Loss'!$B$3,'Journal Entries'!$B$2:$B$1001,"&lt;="&amp;'Profit &amp; Loss'!$B$4)-SUMIFS('Journal Entries'!$E$2:$E$1001,'Journal Entries'!$C$2:$C$1001,$A54,'Journal Entries'!$B$2:$B$1001,"&gt;="&amp;'Profit &amp; Loss'!$B$3,'Journal Entries'!$B$2:$B$1001,"&lt;="&amp;'Profit &amp; Loss'!$B$4),2))</f>
        <v/>
      </c>
      <c r="I54" s="0" t="str">
        <f aca="false">IF($A54="","",ROUND(SUMIFS(Transactions!$C$2:$C$2001,Transactions!$F$2:$F$2001,$A54,Transactions!$A$2:$A$2001,"&gt;="&amp;DATE(1900,1,1),Transactions!$A$2:$A$2001,"&lt;="&amp;DATE(YEAR('Balance Sheet'!$B$3),1,1)-1,Transactions!$G$2:$G$2001,"&lt;&gt;Exclude")-SUMIFS(Transactions!$C$2:$C$2001,Transactions!$H$2:$H$2001,$A54,Transactions!$A$2:$A$2001,"&gt;="&amp;DATE(1900,1,1),Transactions!$A$2:$A$2001,"&lt;="&amp;DATE(YEAR('Balance Sheet'!$B$3),1,1)-1,Transactions!$G$2:$G$2001,"&lt;&gt;Exclude")+SUMIFS('Journal Entries'!$D$2:$D$1001,'Journal Entries'!$C$2:$C$1001,$A54,'Journal Entries'!$B$2:$B$1001,"&gt;="&amp;DATE(1900,1,1),'Journal Entries'!$B$2:$B$1001,"&lt;="&amp;DATE(YEAR('Balance Sheet'!$B$3),1,1)-1)-SUMIFS('Journal Entries'!$E$2:$E$1001,'Journal Entries'!$C$2:$C$1001,$A54,'Journal Entries'!$B$2:$B$1001,"&gt;="&amp;DATE(1900,1,1),'Journal Entries'!$B$2:$B$1001,"&lt;="&amp;DATE(YEAR('Balance Sheet'!$B$3),1,1)-1),2))</f>
        <v/>
      </c>
      <c r="J54" s="0" t="str">
        <f aca="false">IF($A54="","",ROUND(SUMIFS(Transactions!$C$2:$C$2001,Transactions!$F$2:$F$2001,$A54,Transactions!$A$2:$A$2001,"&gt;="&amp;DATE(Dashboard!$M$1,1,1),Transactions!$A$2:$A$2001,"&lt;="&amp;DATE(Dashboard!$M$1,12,31),Transactions!$G$2:$G$2001,"&lt;&gt;Exclude")-SUMIFS(Transactions!$C$2:$C$2001,Transactions!$H$2:$H$2001,$A54,Transactions!$A$2:$A$2001,"&gt;="&amp;DATE(Dashboard!$M$1,1,1),Transactions!$A$2:$A$2001,"&lt;="&amp;DATE(Dashboard!$M$1,12,31),Transactions!$G$2:$G$2001,"&lt;&gt;Exclude")+SUMIFS('Journal Entries'!$D$2:$D$1001,'Journal Entries'!$C$2:$C$1001,$A54,'Journal Entries'!$B$2:$B$1001,"&gt;="&amp;DATE(Dashboard!$M$1,1,1),'Journal Entries'!$B$2:$B$1001,"&lt;="&amp;DATE(Dashboard!$M$1,12,31))-SUMIFS('Journal Entries'!$E$2:$E$1001,'Journal Entries'!$C$2:$C$1001,$A54,'Journal Entries'!$B$2:$B$1001,"&gt;="&amp;DATE(Dashboard!$M$1,1,1),'Journal Entries'!$B$2:$B$1001,"&lt;="&amp;DATE(Dashboard!$M$1,12,31)),2))</f>
        <v/>
      </c>
      <c r="K54" s="0" t="str">
        <f aca="false">IF(AND($C54="Expense",N($J54)&gt;0.004),$J54+ROW()/1000000000,"")</f>
        <v/>
      </c>
      <c r="L54" s="0" t="str">
        <f aca="false">IF(AND($C54="Income",-N($J54)&gt;0.004),-$J54+ROW()/1000000000,"")</f>
        <v/>
      </c>
    </row>
    <row r="55" customFormat="false" ht="15" hidden="false" customHeight="false" outlineLevel="0" collapsed="false">
      <c r="A55" s="69"/>
      <c r="B55" s="69"/>
      <c r="C55" s="68" t="str">
        <f aca="false">IF($B55="","",IFERROR(INDEX($O$2:$O$15,MATCH($B55,$N$2:$N$15,0)),"?"))</f>
        <v/>
      </c>
      <c r="D55" s="69"/>
      <c r="E55" s="69"/>
      <c r="G55" s="0" t="str">
        <f aca="false">IF($A55="","",ROUND(SUMIFS(Transactions!$C$2:$C$2001,Transactions!$F$2:$F$2001,$A55,Transactions!$A$2:$A$2001,"&gt;="&amp;DATE(1900,1,1),Transactions!$A$2:$A$2001,"&lt;="&amp;'Balance Sheet'!$B$3,Transactions!$G$2:$G$2001,"&lt;&gt;Exclude")-SUMIFS(Transactions!$C$2:$C$2001,Transactions!$H$2:$H$2001,$A55,Transactions!$A$2:$A$2001,"&gt;="&amp;DATE(1900,1,1),Transactions!$A$2:$A$2001,"&lt;="&amp;'Balance Sheet'!$B$3,Transactions!$G$2:$G$2001,"&lt;&gt;Exclude")+SUMIFS('Journal Entries'!$D$2:$D$1001,'Journal Entries'!$C$2:$C$1001,$A55,'Journal Entries'!$B$2:$B$1001,"&gt;="&amp;DATE(1900,1,1),'Journal Entries'!$B$2:$B$1001,"&lt;="&amp;'Balance Sheet'!$B$3)-SUMIFS('Journal Entries'!$E$2:$E$1001,'Journal Entries'!$C$2:$C$1001,$A55,'Journal Entries'!$B$2:$B$1001,"&gt;="&amp;DATE(1900,1,1),'Journal Entries'!$B$2:$B$1001,"&lt;="&amp;'Balance Sheet'!$B$3),2))</f>
        <v/>
      </c>
      <c r="H55" s="0" t="str">
        <f aca="false">IF($A55="","",ROUND(SUMIFS(Transactions!$C$2:$C$2001,Transactions!$F$2:$F$2001,$A55,Transactions!$A$2:$A$2001,"&gt;="&amp;'Profit &amp; Loss'!$B$3,Transactions!$A$2:$A$2001,"&lt;="&amp;'Profit &amp; Loss'!$B$4,Transactions!$G$2:$G$2001,"&lt;&gt;Exclude")-SUMIFS(Transactions!$C$2:$C$2001,Transactions!$H$2:$H$2001,$A55,Transactions!$A$2:$A$2001,"&gt;="&amp;'Profit &amp; Loss'!$B$3,Transactions!$A$2:$A$2001,"&lt;="&amp;'Profit &amp; Loss'!$B$4,Transactions!$G$2:$G$2001,"&lt;&gt;Exclude")+SUMIFS('Journal Entries'!$D$2:$D$1001,'Journal Entries'!$C$2:$C$1001,$A55,'Journal Entries'!$B$2:$B$1001,"&gt;="&amp;'Profit &amp; Loss'!$B$3,'Journal Entries'!$B$2:$B$1001,"&lt;="&amp;'Profit &amp; Loss'!$B$4)-SUMIFS('Journal Entries'!$E$2:$E$1001,'Journal Entries'!$C$2:$C$1001,$A55,'Journal Entries'!$B$2:$B$1001,"&gt;="&amp;'Profit &amp; Loss'!$B$3,'Journal Entries'!$B$2:$B$1001,"&lt;="&amp;'Profit &amp; Loss'!$B$4),2))</f>
        <v/>
      </c>
      <c r="I55" s="0" t="str">
        <f aca="false">IF($A55="","",ROUND(SUMIFS(Transactions!$C$2:$C$2001,Transactions!$F$2:$F$2001,$A55,Transactions!$A$2:$A$2001,"&gt;="&amp;DATE(1900,1,1),Transactions!$A$2:$A$2001,"&lt;="&amp;DATE(YEAR('Balance Sheet'!$B$3),1,1)-1,Transactions!$G$2:$G$2001,"&lt;&gt;Exclude")-SUMIFS(Transactions!$C$2:$C$2001,Transactions!$H$2:$H$2001,$A55,Transactions!$A$2:$A$2001,"&gt;="&amp;DATE(1900,1,1),Transactions!$A$2:$A$2001,"&lt;="&amp;DATE(YEAR('Balance Sheet'!$B$3),1,1)-1,Transactions!$G$2:$G$2001,"&lt;&gt;Exclude")+SUMIFS('Journal Entries'!$D$2:$D$1001,'Journal Entries'!$C$2:$C$1001,$A55,'Journal Entries'!$B$2:$B$1001,"&gt;="&amp;DATE(1900,1,1),'Journal Entries'!$B$2:$B$1001,"&lt;="&amp;DATE(YEAR('Balance Sheet'!$B$3),1,1)-1)-SUMIFS('Journal Entries'!$E$2:$E$1001,'Journal Entries'!$C$2:$C$1001,$A55,'Journal Entries'!$B$2:$B$1001,"&gt;="&amp;DATE(1900,1,1),'Journal Entries'!$B$2:$B$1001,"&lt;="&amp;DATE(YEAR('Balance Sheet'!$B$3),1,1)-1),2))</f>
        <v/>
      </c>
      <c r="J55" s="0" t="str">
        <f aca="false">IF($A55="","",ROUND(SUMIFS(Transactions!$C$2:$C$2001,Transactions!$F$2:$F$2001,$A55,Transactions!$A$2:$A$2001,"&gt;="&amp;DATE(Dashboard!$M$1,1,1),Transactions!$A$2:$A$2001,"&lt;="&amp;DATE(Dashboard!$M$1,12,31),Transactions!$G$2:$G$2001,"&lt;&gt;Exclude")-SUMIFS(Transactions!$C$2:$C$2001,Transactions!$H$2:$H$2001,$A55,Transactions!$A$2:$A$2001,"&gt;="&amp;DATE(Dashboard!$M$1,1,1),Transactions!$A$2:$A$2001,"&lt;="&amp;DATE(Dashboard!$M$1,12,31),Transactions!$G$2:$G$2001,"&lt;&gt;Exclude")+SUMIFS('Journal Entries'!$D$2:$D$1001,'Journal Entries'!$C$2:$C$1001,$A55,'Journal Entries'!$B$2:$B$1001,"&gt;="&amp;DATE(Dashboard!$M$1,1,1),'Journal Entries'!$B$2:$B$1001,"&lt;="&amp;DATE(Dashboard!$M$1,12,31))-SUMIFS('Journal Entries'!$E$2:$E$1001,'Journal Entries'!$C$2:$C$1001,$A55,'Journal Entries'!$B$2:$B$1001,"&gt;="&amp;DATE(Dashboard!$M$1,1,1),'Journal Entries'!$B$2:$B$1001,"&lt;="&amp;DATE(Dashboard!$M$1,12,31)),2))</f>
        <v/>
      </c>
      <c r="K55" s="0" t="str">
        <f aca="false">IF(AND($C55="Expense",N($J55)&gt;0.004),$J55+ROW()/1000000000,"")</f>
        <v/>
      </c>
      <c r="L55" s="0" t="str">
        <f aca="false">IF(AND($C55="Income",-N($J55)&gt;0.004),-$J55+ROW()/1000000000,"")</f>
        <v/>
      </c>
    </row>
    <row r="56" customFormat="false" ht="15" hidden="false" customHeight="false" outlineLevel="0" collapsed="false">
      <c r="A56" s="69"/>
      <c r="B56" s="69"/>
      <c r="C56" s="68" t="str">
        <f aca="false">IF($B56="","",IFERROR(INDEX($O$2:$O$15,MATCH($B56,$N$2:$N$15,0)),"?"))</f>
        <v/>
      </c>
      <c r="D56" s="69"/>
      <c r="E56" s="69"/>
      <c r="G56" s="0" t="str">
        <f aca="false">IF($A56="","",ROUND(SUMIFS(Transactions!$C$2:$C$2001,Transactions!$F$2:$F$2001,$A56,Transactions!$A$2:$A$2001,"&gt;="&amp;DATE(1900,1,1),Transactions!$A$2:$A$2001,"&lt;="&amp;'Balance Sheet'!$B$3,Transactions!$G$2:$G$2001,"&lt;&gt;Exclude")-SUMIFS(Transactions!$C$2:$C$2001,Transactions!$H$2:$H$2001,$A56,Transactions!$A$2:$A$2001,"&gt;="&amp;DATE(1900,1,1),Transactions!$A$2:$A$2001,"&lt;="&amp;'Balance Sheet'!$B$3,Transactions!$G$2:$G$2001,"&lt;&gt;Exclude")+SUMIFS('Journal Entries'!$D$2:$D$1001,'Journal Entries'!$C$2:$C$1001,$A56,'Journal Entries'!$B$2:$B$1001,"&gt;="&amp;DATE(1900,1,1),'Journal Entries'!$B$2:$B$1001,"&lt;="&amp;'Balance Sheet'!$B$3)-SUMIFS('Journal Entries'!$E$2:$E$1001,'Journal Entries'!$C$2:$C$1001,$A56,'Journal Entries'!$B$2:$B$1001,"&gt;="&amp;DATE(1900,1,1),'Journal Entries'!$B$2:$B$1001,"&lt;="&amp;'Balance Sheet'!$B$3),2))</f>
        <v/>
      </c>
      <c r="H56" s="0" t="str">
        <f aca="false">IF($A56="","",ROUND(SUMIFS(Transactions!$C$2:$C$2001,Transactions!$F$2:$F$2001,$A56,Transactions!$A$2:$A$2001,"&gt;="&amp;'Profit &amp; Loss'!$B$3,Transactions!$A$2:$A$2001,"&lt;="&amp;'Profit &amp; Loss'!$B$4,Transactions!$G$2:$G$2001,"&lt;&gt;Exclude")-SUMIFS(Transactions!$C$2:$C$2001,Transactions!$H$2:$H$2001,$A56,Transactions!$A$2:$A$2001,"&gt;="&amp;'Profit &amp; Loss'!$B$3,Transactions!$A$2:$A$2001,"&lt;="&amp;'Profit &amp; Loss'!$B$4,Transactions!$G$2:$G$2001,"&lt;&gt;Exclude")+SUMIFS('Journal Entries'!$D$2:$D$1001,'Journal Entries'!$C$2:$C$1001,$A56,'Journal Entries'!$B$2:$B$1001,"&gt;="&amp;'Profit &amp; Loss'!$B$3,'Journal Entries'!$B$2:$B$1001,"&lt;="&amp;'Profit &amp; Loss'!$B$4)-SUMIFS('Journal Entries'!$E$2:$E$1001,'Journal Entries'!$C$2:$C$1001,$A56,'Journal Entries'!$B$2:$B$1001,"&gt;="&amp;'Profit &amp; Loss'!$B$3,'Journal Entries'!$B$2:$B$1001,"&lt;="&amp;'Profit &amp; Loss'!$B$4),2))</f>
        <v/>
      </c>
      <c r="I56" s="0" t="str">
        <f aca="false">IF($A56="","",ROUND(SUMIFS(Transactions!$C$2:$C$2001,Transactions!$F$2:$F$2001,$A56,Transactions!$A$2:$A$2001,"&gt;="&amp;DATE(1900,1,1),Transactions!$A$2:$A$2001,"&lt;="&amp;DATE(YEAR('Balance Sheet'!$B$3),1,1)-1,Transactions!$G$2:$G$2001,"&lt;&gt;Exclude")-SUMIFS(Transactions!$C$2:$C$2001,Transactions!$H$2:$H$2001,$A56,Transactions!$A$2:$A$2001,"&gt;="&amp;DATE(1900,1,1),Transactions!$A$2:$A$2001,"&lt;="&amp;DATE(YEAR('Balance Sheet'!$B$3),1,1)-1,Transactions!$G$2:$G$2001,"&lt;&gt;Exclude")+SUMIFS('Journal Entries'!$D$2:$D$1001,'Journal Entries'!$C$2:$C$1001,$A56,'Journal Entries'!$B$2:$B$1001,"&gt;="&amp;DATE(1900,1,1),'Journal Entries'!$B$2:$B$1001,"&lt;="&amp;DATE(YEAR('Balance Sheet'!$B$3),1,1)-1)-SUMIFS('Journal Entries'!$E$2:$E$1001,'Journal Entries'!$C$2:$C$1001,$A56,'Journal Entries'!$B$2:$B$1001,"&gt;="&amp;DATE(1900,1,1),'Journal Entries'!$B$2:$B$1001,"&lt;="&amp;DATE(YEAR('Balance Sheet'!$B$3),1,1)-1),2))</f>
        <v/>
      </c>
      <c r="J56" s="0" t="str">
        <f aca="false">IF($A56="","",ROUND(SUMIFS(Transactions!$C$2:$C$2001,Transactions!$F$2:$F$2001,$A56,Transactions!$A$2:$A$2001,"&gt;="&amp;DATE(Dashboard!$M$1,1,1),Transactions!$A$2:$A$2001,"&lt;="&amp;DATE(Dashboard!$M$1,12,31),Transactions!$G$2:$G$2001,"&lt;&gt;Exclude")-SUMIFS(Transactions!$C$2:$C$2001,Transactions!$H$2:$H$2001,$A56,Transactions!$A$2:$A$2001,"&gt;="&amp;DATE(Dashboard!$M$1,1,1),Transactions!$A$2:$A$2001,"&lt;="&amp;DATE(Dashboard!$M$1,12,31),Transactions!$G$2:$G$2001,"&lt;&gt;Exclude")+SUMIFS('Journal Entries'!$D$2:$D$1001,'Journal Entries'!$C$2:$C$1001,$A56,'Journal Entries'!$B$2:$B$1001,"&gt;="&amp;DATE(Dashboard!$M$1,1,1),'Journal Entries'!$B$2:$B$1001,"&lt;="&amp;DATE(Dashboard!$M$1,12,31))-SUMIFS('Journal Entries'!$E$2:$E$1001,'Journal Entries'!$C$2:$C$1001,$A56,'Journal Entries'!$B$2:$B$1001,"&gt;="&amp;DATE(Dashboard!$M$1,1,1),'Journal Entries'!$B$2:$B$1001,"&lt;="&amp;DATE(Dashboard!$M$1,12,31)),2))</f>
        <v/>
      </c>
      <c r="K56" s="0" t="str">
        <f aca="false">IF(AND($C56="Expense",N($J56)&gt;0.004),$J56+ROW()/1000000000,"")</f>
        <v/>
      </c>
      <c r="L56" s="0" t="str">
        <f aca="false">IF(AND($C56="Income",-N($J56)&gt;0.004),-$J56+ROW()/1000000000,"")</f>
        <v/>
      </c>
    </row>
    <row r="57" customFormat="false" ht="15" hidden="false" customHeight="false" outlineLevel="0" collapsed="false">
      <c r="A57" s="69"/>
      <c r="B57" s="69"/>
      <c r="C57" s="68" t="str">
        <f aca="false">IF($B57="","",IFERROR(INDEX($O$2:$O$15,MATCH($B57,$N$2:$N$15,0)),"?"))</f>
        <v/>
      </c>
      <c r="D57" s="69"/>
      <c r="E57" s="69"/>
      <c r="G57" s="0" t="str">
        <f aca="false">IF($A57="","",ROUND(SUMIFS(Transactions!$C$2:$C$2001,Transactions!$F$2:$F$2001,$A57,Transactions!$A$2:$A$2001,"&gt;="&amp;DATE(1900,1,1),Transactions!$A$2:$A$2001,"&lt;="&amp;'Balance Sheet'!$B$3,Transactions!$G$2:$G$2001,"&lt;&gt;Exclude")-SUMIFS(Transactions!$C$2:$C$2001,Transactions!$H$2:$H$2001,$A57,Transactions!$A$2:$A$2001,"&gt;="&amp;DATE(1900,1,1),Transactions!$A$2:$A$2001,"&lt;="&amp;'Balance Sheet'!$B$3,Transactions!$G$2:$G$2001,"&lt;&gt;Exclude")+SUMIFS('Journal Entries'!$D$2:$D$1001,'Journal Entries'!$C$2:$C$1001,$A57,'Journal Entries'!$B$2:$B$1001,"&gt;="&amp;DATE(1900,1,1),'Journal Entries'!$B$2:$B$1001,"&lt;="&amp;'Balance Sheet'!$B$3)-SUMIFS('Journal Entries'!$E$2:$E$1001,'Journal Entries'!$C$2:$C$1001,$A57,'Journal Entries'!$B$2:$B$1001,"&gt;="&amp;DATE(1900,1,1),'Journal Entries'!$B$2:$B$1001,"&lt;="&amp;'Balance Sheet'!$B$3),2))</f>
        <v/>
      </c>
      <c r="H57" s="0" t="str">
        <f aca="false">IF($A57="","",ROUND(SUMIFS(Transactions!$C$2:$C$2001,Transactions!$F$2:$F$2001,$A57,Transactions!$A$2:$A$2001,"&gt;="&amp;'Profit &amp; Loss'!$B$3,Transactions!$A$2:$A$2001,"&lt;="&amp;'Profit &amp; Loss'!$B$4,Transactions!$G$2:$G$2001,"&lt;&gt;Exclude")-SUMIFS(Transactions!$C$2:$C$2001,Transactions!$H$2:$H$2001,$A57,Transactions!$A$2:$A$2001,"&gt;="&amp;'Profit &amp; Loss'!$B$3,Transactions!$A$2:$A$2001,"&lt;="&amp;'Profit &amp; Loss'!$B$4,Transactions!$G$2:$G$2001,"&lt;&gt;Exclude")+SUMIFS('Journal Entries'!$D$2:$D$1001,'Journal Entries'!$C$2:$C$1001,$A57,'Journal Entries'!$B$2:$B$1001,"&gt;="&amp;'Profit &amp; Loss'!$B$3,'Journal Entries'!$B$2:$B$1001,"&lt;="&amp;'Profit &amp; Loss'!$B$4)-SUMIFS('Journal Entries'!$E$2:$E$1001,'Journal Entries'!$C$2:$C$1001,$A57,'Journal Entries'!$B$2:$B$1001,"&gt;="&amp;'Profit &amp; Loss'!$B$3,'Journal Entries'!$B$2:$B$1001,"&lt;="&amp;'Profit &amp; Loss'!$B$4),2))</f>
        <v/>
      </c>
      <c r="I57" s="0" t="str">
        <f aca="false">IF($A57="","",ROUND(SUMIFS(Transactions!$C$2:$C$2001,Transactions!$F$2:$F$2001,$A57,Transactions!$A$2:$A$2001,"&gt;="&amp;DATE(1900,1,1),Transactions!$A$2:$A$2001,"&lt;="&amp;DATE(YEAR('Balance Sheet'!$B$3),1,1)-1,Transactions!$G$2:$G$2001,"&lt;&gt;Exclude")-SUMIFS(Transactions!$C$2:$C$2001,Transactions!$H$2:$H$2001,$A57,Transactions!$A$2:$A$2001,"&gt;="&amp;DATE(1900,1,1),Transactions!$A$2:$A$2001,"&lt;="&amp;DATE(YEAR('Balance Sheet'!$B$3),1,1)-1,Transactions!$G$2:$G$2001,"&lt;&gt;Exclude")+SUMIFS('Journal Entries'!$D$2:$D$1001,'Journal Entries'!$C$2:$C$1001,$A57,'Journal Entries'!$B$2:$B$1001,"&gt;="&amp;DATE(1900,1,1),'Journal Entries'!$B$2:$B$1001,"&lt;="&amp;DATE(YEAR('Balance Sheet'!$B$3),1,1)-1)-SUMIFS('Journal Entries'!$E$2:$E$1001,'Journal Entries'!$C$2:$C$1001,$A57,'Journal Entries'!$B$2:$B$1001,"&gt;="&amp;DATE(1900,1,1),'Journal Entries'!$B$2:$B$1001,"&lt;="&amp;DATE(YEAR('Balance Sheet'!$B$3),1,1)-1),2))</f>
        <v/>
      </c>
      <c r="J57" s="0" t="str">
        <f aca="false">IF($A57="","",ROUND(SUMIFS(Transactions!$C$2:$C$2001,Transactions!$F$2:$F$2001,$A57,Transactions!$A$2:$A$2001,"&gt;="&amp;DATE(Dashboard!$M$1,1,1),Transactions!$A$2:$A$2001,"&lt;="&amp;DATE(Dashboard!$M$1,12,31),Transactions!$G$2:$G$2001,"&lt;&gt;Exclude")-SUMIFS(Transactions!$C$2:$C$2001,Transactions!$H$2:$H$2001,$A57,Transactions!$A$2:$A$2001,"&gt;="&amp;DATE(Dashboard!$M$1,1,1),Transactions!$A$2:$A$2001,"&lt;="&amp;DATE(Dashboard!$M$1,12,31),Transactions!$G$2:$G$2001,"&lt;&gt;Exclude")+SUMIFS('Journal Entries'!$D$2:$D$1001,'Journal Entries'!$C$2:$C$1001,$A57,'Journal Entries'!$B$2:$B$1001,"&gt;="&amp;DATE(Dashboard!$M$1,1,1),'Journal Entries'!$B$2:$B$1001,"&lt;="&amp;DATE(Dashboard!$M$1,12,31))-SUMIFS('Journal Entries'!$E$2:$E$1001,'Journal Entries'!$C$2:$C$1001,$A57,'Journal Entries'!$B$2:$B$1001,"&gt;="&amp;DATE(Dashboard!$M$1,1,1),'Journal Entries'!$B$2:$B$1001,"&lt;="&amp;DATE(Dashboard!$M$1,12,31)),2))</f>
        <v/>
      </c>
      <c r="K57" s="0" t="str">
        <f aca="false">IF(AND($C57="Expense",N($J57)&gt;0.004),$J57+ROW()/1000000000,"")</f>
        <v/>
      </c>
      <c r="L57" s="0" t="str">
        <f aca="false">IF(AND($C57="Income",-N($J57)&gt;0.004),-$J57+ROW()/1000000000,"")</f>
        <v/>
      </c>
    </row>
  </sheetData>
  <dataValidations count="1">
    <dataValidation allowBlank="true" errorStyle="stop" operator="between" showDropDown="false" showErrorMessage="false" showInputMessage="false" sqref="B2:B57" type="list">
      <formula1>$N$2:$N$15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2026-10-17T00:06:54Z</dcterms:created>
  <dc:creator>openpyxl</dc:creator>
  <dc:description/>
  <dc:language>en-US</dc:language>
  <cp:lastModifiedBy/>
  <dcterms:modified xsi:type="dcterms:W3CDTF">2026-10-16T20:06:59Z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